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Organitzacio\G0127_Adm_Electronica\OP_Operatius\01_Ord_activitat\01_Autoritz\02_SAL011_RSIPAC\ELECTRONIC\Claus i activitats\"/>
    </mc:Choice>
  </mc:AlternateContent>
  <bookViews>
    <workbookView xWindow="0" yWindow="0" windowWidth="25128" windowHeight="11616"/>
  </bookViews>
  <sheets>
    <sheet name="Activitats RSIPAC" sheetId="1" r:id="rId1"/>
  </sheets>
  <definedNames>
    <definedName name="_xlnm._FilterDatabase" localSheetId="0" hidden="1">'Activitats RSIPAC'!$A$2:$G$1060</definedName>
    <definedName name="_xlnm.Print_Area" localSheetId="0">'Activitats RSIPAC'!$1:$1053</definedName>
    <definedName name="_xlnm.Print_Titles" localSheetId="0">'Activitats RSIPAC'!$1:$1</definedName>
  </definedNames>
  <calcPr calcId="162913"/>
</workbook>
</file>

<file path=xl/calcChain.xml><?xml version="1.0" encoding="utf-8"?>
<calcChain xmlns="http://schemas.openxmlformats.org/spreadsheetml/2006/main">
  <c r="G8" i="1" l="1"/>
  <c r="G7" i="1"/>
  <c r="D8" i="1"/>
  <c r="D7" i="1"/>
  <c r="A8" i="1"/>
  <c r="A7" i="1"/>
  <c r="D1055" i="1" l="1"/>
  <c r="D660" i="1"/>
  <c r="G660" i="1"/>
  <c r="A660" i="1"/>
  <c r="G294" i="1"/>
  <c r="G271" i="1"/>
  <c r="G251" i="1"/>
  <c r="D294" i="1"/>
  <c r="D271" i="1"/>
  <c r="D251" i="1"/>
  <c r="D233" i="1"/>
  <c r="A294" i="1"/>
  <c r="A271" i="1"/>
  <c r="A251" i="1"/>
  <c r="A233" i="1"/>
  <c r="G233" i="1"/>
  <c r="D1054" i="1"/>
  <c r="G1054" i="1"/>
  <c r="A1054" i="1"/>
  <c r="D293" i="1" l="1"/>
  <c r="G293" i="1"/>
  <c r="A293" i="1"/>
  <c r="D270" i="1"/>
  <c r="G270" i="1"/>
  <c r="A270" i="1"/>
  <c r="D250" i="1"/>
  <c r="G250" i="1"/>
  <c r="A250" i="1"/>
  <c r="G232" i="1"/>
  <c r="D232" i="1"/>
  <c r="A232" i="1"/>
  <c r="G6" i="1"/>
  <c r="D6" i="1"/>
  <c r="G5" i="1"/>
  <c r="D5" i="1"/>
  <c r="A5" i="1"/>
  <c r="D212" i="1"/>
  <c r="G212" i="1"/>
  <c r="A212" i="1"/>
  <c r="D203" i="1"/>
  <c r="G203" i="1"/>
  <c r="A203" i="1"/>
  <c r="D197" i="1"/>
  <c r="G197" i="1"/>
  <c r="A197" i="1"/>
  <c r="A198" i="1"/>
  <c r="D198" i="1"/>
  <c r="G198" i="1"/>
  <c r="D192" i="1"/>
  <c r="G192" i="1"/>
  <c r="A192" i="1"/>
  <c r="D968" i="1"/>
  <c r="G967" i="1"/>
  <c r="D967" i="1"/>
  <c r="A967" i="1"/>
  <c r="D956" i="1"/>
  <c r="G956" i="1"/>
  <c r="A956" i="1"/>
  <c r="D944" i="1"/>
  <c r="G944" i="1"/>
  <c r="A944" i="1"/>
  <c r="D932" i="1"/>
  <c r="G932" i="1"/>
  <c r="A932" i="1"/>
  <c r="D921" i="1"/>
  <c r="G921" i="1"/>
  <c r="A921" i="1"/>
  <c r="D765" i="1"/>
  <c r="G765" i="1"/>
  <c r="A765" i="1"/>
  <c r="D739" i="1"/>
  <c r="G739" i="1"/>
  <c r="A739" i="1"/>
  <c r="D712" i="1"/>
  <c r="G712" i="1"/>
  <c r="A712" i="1"/>
  <c r="D686" i="1"/>
  <c r="G686" i="1"/>
  <c r="A686" i="1"/>
  <c r="D659" i="1"/>
  <c r="G659" i="1"/>
  <c r="A659" i="1"/>
  <c r="G339" i="1"/>
  <c r="D764" i="1"/>
  <c r="G764" i="1"/>
  <c r="A764" i="1"/>
  <c r="D738" i="1"/>
  <c r="G738" i="1"/>
  <c r="A738" i="1"/>
  <c r="D711" i="1"/>
  <c r="G711" i="1"/>
  <c r="A711" i="1"/>
  <c r="D685" i="1"/>
  <c r="G685" i="1"/>
  <c r="A685" i="1"/>
  <c r="G658" i="1"/>
  <c r="D658" i="1"/>
  <c r="A658" i="1"/>
  <c r="D349" i="1" l="1"/>
  <c r="G349" i="1"/>
  <c r="A349" i="1"/>
  <c r="D339" i="1"/>
  <c r="A339" i="1"/>
  <c r="G329" i="1"/>
  <c r="D329" i="1"/>
  <c r="A329" i="1"/>
  <c r="D319" i="1"/>
  <c r="G319" i="1"/>
  <c r="A319" i="1"/>
  <c r="G309" i="1"/>
  <c r="D309" i="1"/>
  <c r="A309" i="1"/>
  <c r="G1045" i="1" l="1"/>
  <c r="G1043" i="1"/>
  <c r="G1042" i="1"/>
  <c r="G1041" i="1"/>
  <c r="G1040" i="1"/>
  <c r="G1039" i="1"/>
  <c r="G1038" i="1"/>
  <c r="G1033" i="1"/>
  <c r="G1032" i="1"/>
  <c r="G1031" i="1"/>
  <c r="G1030" i="1"/>
  <c r="G1029" i="1"/>
  <c r="G1028" i="1"/>
  <c r="G1026" i="1"/>
  <c r="G1025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931" i="1"/>
  <c r="G920" i="1"/>
  <c r="G816" i="1"/>
  <c r="G806" i="1"/>
  <c r="G801" i="1"/>
  <c r="G767" i="1"/>
  <c r="G683" i="1"/>
  <c r="G682" i="1"/>
  <c r="G681" i="1"/>
  <c r="G680" i="1"/>
  <c r="G679" i="1"/>
  <c r="G678" i="1"/>
  <c r="G677" i="1"/>
  <c r="G676" i="1"/>
  <c r="G656" i="1"/>
  <c r="G655" i="1"/>
  <c r="G654" i="1"/>
  <c r="G653" i="1"/>
  <c r="G652" i="1"/>
  <c r="G651" i="1"/>
  <c r="G650" i="1"/>
  <c r="G649" i="1"/>
  <c r="G646" i="1"/>
  <c r="G645" i="1"/>
  <c r="G644" i="1"/>
  <c r="G632" i="1"/>
  <c r="G631" i="1"/>
  <c r="G385" i="1"/>
  <c r="G369" i="1"/>
  <c r="G334" i="1"/>
  <c r="G333" i="1"/>
  <c r="G314" i="1"/>
  <c r="G313" i="1"/>
  <c r="G304" i="1"/>
  <c r="G303" i="1"/>
  <c r="G299" i="1"/>
  <c r="G298" i="1"/>
  <c r="G297" i="1"/>
  <c r="G296" i="1"/>
  <c r="G295" i="1"/>
  <c r="G273" i="1"/>
  <c r="G272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3" i="1"/>
  <c r="G205" i="1"/>
  <c r="G204" i="1"/>
  <c r="G196" i="1"/>
  <c r="G195" i="1"/>
  <c r="G194" i="1"/>
  <c r="G193" i="1"/>
  <c r="G191" i="1"/>
  <c r="G190" i="1"/>
  <c r="G189" i="1"/>
  <c r="G188" i="1"/>
  <c r="G187" i="1"/>
  <c r="G186" i="1"/>
  <c r="G184" i="1"/>
  <c r="G183" i="1"/>
  <c r="G182" i="1"/>
  <c r="G181" i="1"/>
  <c r="G180" i="1"/>
  <c r="G179" i="1"/>
  <c r="G178" i="1"/>
  <c r="G177" i="1"/>
  <c r="G176" i="1"/>
  <c r="G175" i="1"/>
  <c r="G174" i="1"/>
  <c r="G153" i="1"/>
  <c r="G152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0" i="1"/>
  <c r="G88" i="1"/>
  <c r="G87" i="1"/>
  <c r="G86" i="1"/>
  <c r="G85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50" i="1"/>
  <c r="G49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4" i="1"/>
  <c r="G3" i="1"/>
  <c r="G1044" i="1"/>
  <c r="G1037" i="1"/>
  <c r="G1036" i="1"/>
  <c r="G1035" i="1"/>
  <c r="G1034" i="1"/>
  <c r="G1027" i="1"/>
  <c r="G1024" i="1"/>
  <c r="G1023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6" i="1"/>
  <c r="G965" i="1"/>
  <c r="G964" i="1"/>
  <c r="G963" i="1"/>
  <c r="G962" i="1"/>
  <c r="G961" i="1"/>
  <c r="G960" i="1"/>
  <c r="G959" i="1"/>
  <c r="G958" i="1"/>
  <c r="G957" i="1"/>
  <c r="G955" i="1"/>
  <c r="G954" i="1"/>
  <c r="G953" i="1"/>
  <c r="G952" i="1"/>
  <c r="G951" i="1"/>
  <c r="G950" i="1"/>
  <c r="G949" i="1"/>
  <c r="G948" i="1"/>
  <c r="G947" i="1"/>
  <c r="G946" i="1"/>
  <c r="G945" i="1"/>
  <c r="G943" i="1"/>
  <c r="G942" i="1"/>
  <c r="G941" i="1"/>
  <c r="G940" i="1"/>
  <c r="G939" i="1"/>
  <c r="G938" i="1"/>
  <c r="G937" i="1"/>
  <c r="G936" i="1"/>
  <c r="G935" i="1"/>
  <c r="G934" i="1"/>
  <c r="G933" i="1"/>
  <c r="G930" i="1"/>
  <c r="G929" i="1"/>
  <c r="G928" i="1"/>
  <c r="G927" i="1"/>
  <c r="G926" i="1"/>
  <c r="G925" i="1"/>
  <c r="G924" i="1"/>
  <c r="G923" i="1"/>
  <c r="G922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5" i="1"/>
  <c r="G814" i="1"/>
  <c r="G813" i="1"/>
  <c r="G812" i="1"/>
  <c r="G811" i="1"/>
  <c r="G810" i="1"/>
  <c r="G809" i="1"/>
  <c r="G808" i="1"/>
  <c r="G807" i="1"/>
  <c r="G805" i="1"/>
  <c r="G804" i="1"/>
  <c r="G803" i="1"/>
  <c r="G802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6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4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57" i="1"/>
  <c r="G648" i="1"/>
  <c r="G647" i="1"/>
  <c r="G643" i="1"/>
  <c r="G642" i="1"/>
  <c r="G641" i="1"/>
  <c r="G640" i="1"/>
  <c r="G639" i="1"/>
  <c r="G638" i="1"/>
  <c r="G637" i="1"/>
  <c r="G636" i="1"/>
  <c r="G635" i="1"/>
  <c r="G634" i="1"/>
  <c r="G633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8" i="1"/>
  <c r="G347" i="1"/>
  <c r="G346" i="1"/>
  <c r="G345" i="1"/>
  <c r="G344" i="1"/>
  <c r="G343" i="1"/>
  <c r="G342" i="1"/>
  <c r="G341" i="1"/>
  <c r="G340" i="1"/>
  <c r="G338" i="1"/>
  <c r="G337" i="1"/>
  <c r="G336" i="1"/>
  <c r="G335" i="1"/>
  <c r="G332" i="1"/>
  <c r="G331" i="1"/>
  <c r="G330" i="1"/>
  <c r="G328" i="1"/>
  <c r="G327" i="1"/>
  <c r="G326" i="1"/>
  <c r="G325" i="1"/>
  <c r="G324" i="1"/>
  <c r="G323" i="1"/>
  <c r="G322" i="1"/>
  <c r="G321" i="1"/>
  <c r="G320" i="1"/>
  <c r="G318" i="1"/>
  <c r="G317" i="1"/>
  <c r="G316" i="1"/>
  <c r="G315" i="1"/>
  <c r="G312" i="1"/>
  <c r="G311" i="1"/>
  <c r="G310" i="1"/>
  <c r="G308" i="1"/>
  <c r="G307" i="1"/>
  <c r="G306" i="1"/>
  <c r="G305" i="1"/>
  <c r="G302" i="1"/>
  <c r="G301" i="1"/>
  <c r="G300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14" i="1"/>
  <c r="G211" i="1"/>
  <c r="G210" i="1"/>
  <c r="G209" i="1"/>
  <c r="G208" i="1"/>
  <c r="G207" i="1"/>
  <c r="G206" i="1"/>
  <c r="G202" i="1"/>
  <c r="G201" i="1"/>
  <c r="G200" i="1"/>
  <c r="G199" i="1"/>
  <c r="G185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98" i="1"/>
  <c r="G91" i="1"/>
  <c r="G89" i="1"/>
  <c r="G84" i="1"/>
  <c r="G83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A3" i="1" l="1"/>
  <c r="D3" i="1"/>
  <c r="A4" i="1"/>
  <c r="D4" i="1"/>
  <c r="A6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A19" i="1"/>
  <c r="D19" i="1"/>
  <c r="A20" i="1"/>
  <c r="D20" i="1"/>
  <c r="A21" i="1"/>
  <c r="D21" i="1"/>
  <c r="A22" i="1"/>
  <c r="D22" i="1"/>
  <c r="A23" i="1"/>
  <c r="D23" i="1"/>
  <c r="A24" i="1"/>
  <c r="D24" i="1"/>
  <c r="A25" i="1"/>
  <c r="D25" i="1"/>
  <c r="A26" i="1"/>
  <c r="D26" i="1"/>
  <c r="A27" i="1"/>
  <c r="D27" i="1"/>
  <c r="A28" i="1"/>
  <c r="D28" i="1"/>
  <c r="A29" i="1"/>
  <c r="D29" i="1"/>
  <c r="A30" i="1"/>
  <c r="D30" i="1"/>
  <c r="A31" i="1"/>
  <c r="D31" i="1"/>
  <c r="A32" i="1"/>
  <c r="D32" i="1"/>
  <c r="A33" i="1"/>
  <c r="D33" i="1"/>
  <c r="A34" i="1"/>
  <c r="D34" i="1"/>
  <c r="A35" i="1"/>
  <c r="D35" i="1"/>
  <c r="A36" i="1"/>
  <c r="D36" i="1"/>
  <c r="A37" i="1"/>
  <c r="D37" i="1"/>
  <c r="A38" i="1"/>
  <c r="D38" i="1"/>
  <c r="A39" i="1"/>
  <c r="D39" i="1"/>
  <c r="A40" i="1"/>
  <c r="D40" i="1"/>
  <c r="A41" i="1"/>
  <c r="D41" i="1"/>
  <c r="A42" i="1"/>
  <c r="D42" i="1"/>
  <c r="A43" i="1"/>
  <c r="D43" i="1"/>
  <c r="A44" i="1"/>
  <c r="D44" i="1"/>
  <c r="A45" i="1"/>
  <c r="D45" i="1"/>
  <c r="A46" i="1"/>
  <c r="D46" i="1"/>
  <c r="A47" i="1"/>
  <c r="D47" i="1"/>
  <c r="A48" i="1"/>
  <c r="D48" i="1"/>
  <c r="A49" i="1"/>
  <c r="D49" i="1"/>
  <c r="A50" i="1"/>
  <c r="D50" i="1"/>
  <c r="A51" i="1"/>
  <c r="D51" i="1"/>
  <c r="A52" i="1"/>
  <c r="D52" i="1"/>
  <c r="A53" i="1"/>
  <c r="D53" i="1"/>
  <c r="A54" i="1"/>
  <c r="D54" i="1"/>
  <c r="A55" i="1"/>
  <c r="D55" i="1"/>
  <c r="A56" i="1"/>
  <c r="D56" i="1"/>
  <c r="A57" i="1"/>
  <c r="D57" i="1"/>
  <c r="A58" i="1"/>
  <c r="D58" i="1"/>
  <c r="A59" i="1"/>
  <c r="D59" i="1"/>
  <c r="A60" i="1"/>
  <c r="D60" i="1"/>
  <c r="A61" i="1"/>
  <c r="D61" i="1"/>
  <c r="A62" i="1"/>
  <c r="D62" i="1"/>
  <c r="A63" i="1"/>
  <c r="D63" i="1"/>
  <c r="A64" i="1"/>
  <c r="D64" i="1"/>
  <c r="A65" i="1"/>
  <c r="D65" i="1"/>
  <c r="A66" i="1"/>
  <c r="D66" i="1"/>
  <c r="A67" i="1"/>
  <c r="D67" i="1"/>
  <c r="A68" i="1"/>
  <c r="D68" i="1"/>
  <c r="A69" i="1"/>
  <c r="D69" i="1"/>
  <c r="A70" i="1"/>
  <c r="D70" i="1"/>
  <c r="A71" i="1"/>
  <c r="D71" i="1"/>
  <c r="A72" i="1"/>
  <c r="D72" i="1"/>
  <c r="A73" i="1"/>
  <c r="D73" i="1"/>
  <c r="A74" i="1"/>
  <c r="D74" i="1"/>
  <c r="A75" i="1"/>
  <c r="D75" i="1"/>
  <c r="A76" i="1"/>
  <c r="D76" i="1"/>
  <c r="A77" i="1"/>
  <c r="D77" i="1"/>
  <c r="A78" i="1"/>
  <c r="D78" i="1"/>
  <c r="A79" i="1"/>
  <c r="D79" i="1"/>
  <c r="A80" i="1"/>
  <c r="D80" i="1"/>
  <c r="A81" i="1"/>
  <c r="D81" i="1"/>
  <c r="A82" i="1"/>
  <c r="D82" i="1"/>
  <c r="A83" i="1"/>
  <c r="D83" i="1"/>
  <c r="A84" i="1"/>
  <c r="D84" i="1"/>
  <c r="A85" i="1"/>
  <c r="D85" i="1"/>
  <c r="A86" i="1"/>
  <c r="D86" i="1"/>
  <c r="A87" i="1"/>
  <c r="D87" i="1"/>
  <c r="A88" i="1"/>
  <c r="D88" i="1"/>
  <c r="A89" i="1"/>
  <c r="D89" i="1"/>
  <c r="A90" i="1"/>
  <c r="D90" i="1"/>
  <c r="A91" i="1"/>
  <c r="D91" i="1"/>
  <c r="A92" i="1"/>
  <c r="D92" i="1"/>
  <c r="A93" i="1"/>
  <c r="D93" i="1"/>
  <c r="A94" i="1"/>
  <c r="D94" i="1"/>
  <c r="A95" i="1"/>
  <c r="D95" i="1"/>
  <c r="A96" i="1"/>
  <c r="D96" i="1"/>
  <c r="A97" i="1"/>
  <c r="D97" i="1"/>
  <c r="A98" i="1"/>
  <c r="D98" i="1"/>
  <c r="A99" i="1"/>
  <c r="D99" i="1"/>
  <c r="A100" i="1"/>
  <c r="D100" i="1"/>
  <c r="A101" i="1"/>
  <c r="D101" i="1"/>
  <c r="A102" i="1"/>
  <c r="D102" i="1"/>
  <c r="A103" i="1"/>
  <c r="D103" i="1"/>
  <c r="A104" i="1"/>
  <c r="D104" i="1"/>
  <c r="A105" i="1"/>
  <c r="D105" i="1"/>
  <c r="A106" i="1"/>
  <c r="D106" i="1"/>
  <c r="A107" i="1"/>
  <c r="D107" i="1"/>
  <c r="A108" i="1"/>
  <c r="D108" i="1"/>
  <c r="A109" i="1"/>
  <c r="D109" i="1"/>
  <c r="A110" i="1"/>
  <c r="D110" i="1"/>
  <c r="A111" i="1"/>
  <c r="D111" i="1"/>
  <c r="A112" i="1"/>
  <c r="D112" i="1"/>
  <c r="A113" i="1"/>
  <c r="D113" i="1"/>
  <c r="A114" i="1"/>
  <c r="D114" i="1"/>
  <c r="A115" i="1"/>
  <c r="D115" i="1"/>
  <c r="A116" i="1"/>
  <c r="D116" i="1"/>
  <c r="A117" i="1"/>
  <c r="D117" i="1"/>
  <c r="A118" i="1"/>
  <c r="D118" i="1"/>
  <c r="A119" i="1"/>
  <c r="D119" i="1"/>
  <c r="A120" i="1"/>
  <c r="D120" i="1"/>
  <c r="A121" i="1"/>
  <c r="D121" i="1"/>
  <c r="A122" i="1"/>
  <c r="D122" i="1"/>
  <c r="A123" i="1"/>
  <c r="D123" i="1"/>
  <c r="A124" i="1"/>
  <c r="D124" i="1"/>
  <c r="A125" i="1"/>
  <c r="D125" i="1"/>
  <c r="A126" i="1"/>
  <c r="D126" i="1"/>
  <c r="A127" i="1"/>
  <c r="D127" i="1"/>
  <c r="A128" i="1"/>
  <c r="D128" i="1"/>
  <c r="A129" i="1"/>
  <c r="D129" i="1"/>
  <c r="A130" i="1"/>
  <c r="D130" i="1"/>
  <c r="A131" i="1"/>
  <c r="D131" i="1"/>
  <c r="A132" i="1"/>
  <c r="D132" i="1"/>
  <c r="A133" i="1"/>
  <c r="D133" i="1"/>
  <c r="A134" i="1"/>
  <c r="D134" i="1"/>
  <c r="A135" i="1"/>
  <c r="D135" i="1"/>
  <c r="A136" i="1"/>
  <c r="D136" i="1"/>
  <c r="A137" i="1"/>
  <c r="D137" i="1"/>
  <c r="A138" i="1"/>
  <c r="D138" i="1"/>
  <c r="A139" i="1"/>
  <c r="D139" i="1"/>
  <c r="A140" i="1"/>
  <c r="D140" i="1"/>
  <c r="A141" i="1"/>
  <c r="D141" i="1"/>
  <c r="A142" i="1"/>
  <c r="D142" i="1"/>
  <c r="A143" i="1"/>
  <c r="D143" i="1"/>
  <c r="A144" i="1"/>
  <c r="D144" i="1"/>
  <c r="A145" i="1"/>
  <c r="D145" i="1"/>
  <c r="A146" i="1"/>
  <c r="D146" i="1"/>
  <c r="A147" i="1"/>
  <c r="D147" i="1"/>
  <c r="A148" i="1"/>
  <c r="D148" i="1"/>
  <c r="A149" i="1"/>
  <c r="D149" i="1"/>
  <c r="A150" i="1"/>
  <c r="D150" i="1"/>
  <c r="A151" i="1"/>
  <c r="D151" i="1"/>
  <c r="A152" i="1"/>
  <c r="D152" i="1"/>
  <c r="A153" i="1"/>
  <c r="D153" i="1"/>
  <c r="A154" i="1"/>
  <c r="D154" i="1"/>
  <c r="A155" i="1"/>
  <c r="D155" i="1"/>
  <c r="A156" i="1"/>
  <c r="D156" i="1"/>
  <c r="A157" i="1"/>
  <c r="D157" i="1"/>
  <c r="A158" i="1"/>
  <c r="D158" i="1"/>
  <c r="A159" i="1"/>
  <c r="D159" i="1"/>
  <c r="A160" i="1"/>
  <c r="D160" i="1"/>
  <c r="A161" i="1"/>
  <c r="D161" i="1"/>
  <c r="A162" i="1"/>
  <c r="D162" i="1"/>
  <c r="A163" i="1"/>
  <c r="D163" i="1"/>
  <c r="A164" i="1"/>
  <c r="D164" i="1"/>
  <c r="A165" i="1"/>
  <c r="D165" i="1"/>
  <c r="A166" i="1"/>
  <c r="D166" i="1"/>
  <c r="A167" i="1"/>
  <c r="D167" i="1"/>
  <c r="A168" i="1"/>
  <c r="D168" i="1"/>
  <c r="A169" i="1"/>
  <c r="D169" i="1"/>
  <c r="A170" i="1"/>
  <c r="D170" i="1"/>
  <c r="A171" i="1"/>
  <c r="D171" i="1"/>
  <c r="A172" i="1"/>
  <c r="D172" i="1"/>
  <c r="A173" i="1"/>
  <c r="D173" i="1"/>
  <c r="A174" i="1"/>
  <c r="D174" i="1"/>
  <c r="A175" i="1"/>
  <c r="D175" i="1"/>
  <c r="A176" i="1"/>
  <c r="D176" i="1"/>
  <c r="A177" i="1"/>
  <c r="D177" i="1"/>
  <c r="A178" i="1"/>
  <c r="D178" i="1"/>
  <c r="A179" i="1"/>
  <c r="D179" i="1"/>
  <c r="A180" i="1"/>
  <c r="D180" i="1"/>
  <c r="A181" i="1"/>
  <c r="D181" i="1"/>
  <c r="A182" i="1"/>
  <c r="D182" i="1"/>
  <c r="A183" i="1"/>
  <c r="D183" i="1"/>
  <c r="A184" i="1"/>
  <c r="D184" i="1"/>
  <c r="A185" i="1"/>
  <c r="D185" i="1"/>
  <c r="A186" i="1"/>
  <c r="D186" i="1"/>
  <c r="A187" i="1"/>
  <c r="D187" i="1"/>
  <c r="A188" i="1"/>
  <c r="D188" i="1"/>
  <c r="A189" i="1"/>
  <c r="D189" i="1"/>
  <c r="A190" i="1"/>
  <c r="D190" i="1"/>
  <c r="A191" i="1"/>
  <c r="D191" i="1"/>
  <c r="A193" i="1"/>
  <c r="D193" i="1"/>
  <c r="A194" i="1"/>
  <c r="D194" i="1"/>
  <c r="A195" i="1"/>
  <c r="D195" i="1"/>
  <c r="A196" i="1"/>
  <c r="D196" i="1"/>
  <c r="A199" i="1"/>
  <c r="D199" i="1"/>
  <c r="A200" i="1"/>
  <c r="D200" i="1"/>
  <c r="A201" i="1"/>
  <c r="D201" i="1"/>
  <c r="A202" i="1"/>
  <c r="D202" i="1"/>
  <c r="A204" i="1"/>
  <c r="D204" i="1"/>
  <c r="A205" i="1"/>
  <c r="D205" i="1"/>
  <c r="A206" i="1"/>
  <c r="D206" i="1"/>
  <c r="A207" i="1"/>
  <c r="D207" i="1"/>
  <c r="A208" i="1"/>
  <c r="D208" i="1"/>
  <c r="A209" i="1"/>
  <c r="D209" i="1"/>
  <c r="A210" i="1"/>
  <c r="D210" i="1"/>
  <c r="A211" i="1"/>
  <c r="D211" i="1"/>
  <c r="A213" i="1"/>
  <c r="D213" i="1"/>
  <c r="A214" i="1"/>
  <c r="D214" i="1"/>
  <c r="A215" i="1"/>
  <c r="D215" i="1"/>
  <c r="A216" i="1"/>
  <c r="D216" i="1"/>
  <c r="A217" i="1"/>
  <c r="D217" i="1"/>
  <c r="A218" i="1"/>
  <c r="D218" i="1"/>
  <c r="A219" i="1"/>
  <c r="D219" i="1"/>
  <c r="A220" i="1"/>
  <c r="D220" i="1"/>
  <c r="A221" i="1"/>
  <c r="D221" i="1"/>
  <c r="A222" i="1"/>
  <c r="D222" i="1"/>
  <c r="A223" i="1"/>
  <c r="D223" i="1"/>
  <c r="A224" i="1"/>
  <c r="D224" i="1"/>
  <c r="A225" i="1"/>
  <c r="D225" i="1"/>
  <c r="A226" i="1"/>
  <c r="D226" i="1"/>
  <c r="A227" i="1"/>
  <c r="D227" i="1"/>
  <c r="A228" i="1"/>
  <c r="D228" i="1"/>
  <c r="A229" i="1"/>
  <c r="D229" i="1"/>
  <c r="A230" i="1"/>
  <c r="D230" i="1"/>
  <c r="A231" i="1"/>
  <c r="D231" i="1"/>
  <c r="A234" i="1"/>
  <c r="D234" i="1"/>
  <c r="A235" i="1"/>
  <c r="D235" i="1"/>
  <c r="A236" i="1"/>
  <c r="D236" i="1"/>
  <c r="A237" i="1"/>
  <c r="D237" i="1"/>
  <c r="A238" i="1"/>
  <c r="D238" i="1"/>
  <c r="A239" i="1"/>
  <c r="D239" i="1"/>
  <c r="A240" i="1"/>
  <c r="D240" i="1"/>
  <c r="A241" i="1"/>
  <c r="D241" i="1"/>
  <c r="A242" i="1"/>
  <c r="D242" i="1"/>
  <c r="A243" i="1"/>
  <c r="D243" i="1"/>
  <c r="A244" i="1"/>
  <c r="D244" i="1"/>
  <c r="A245" i="1"/>
  <c r="D245" i="1"/>
  <c r="A246" i="1"/>
  <c r="D246" i="1"/>
  <c r="A247" i="1"/>
  <c r="D247" i="1"/>
  <c r="A248" i="1"/>
  <c r="D248" i="1"/>
  <c r="A249" i="1"/>
  <c r="D249" i="1"/>
  <c r="A252" i="1"/>
  <c r="D252" i="1"/>
  <c r="A253" i="1"/>
  <c r="D253" i="1"/>
  <c r="A254" i="1"/>
  <c r="D254" i="1"/>
  <c r="A255" i="1"/>
  <c r="D255" i="1"/>
  <c r="A256" i="1"/>
  <c r="D256" i="1"/>
  <c r="A257" i="1"/>
  <c r="D257" i="1"/>
  <c r="A258" i="1"/>
  <c r="D258" i="1"/>
  <c r="A259" i="1"/>
  <c r="D259" i="1"/>
  <c r="A260" i="1"/>
  <c r="D260" i="1"/>
  <c r="A261" i="1"/>
  <c r="D261" i="1"/>
  <c r="A262" i="1"/>
  <c r="D262" i="1"/>
  <c r="A263" i="1"/>
  <c r="D263" i="1"/>
  <c r="A264" i="1"/>
  <c r="D264" i="1"/>
  <c r="A265" i="1"/>
  <c r="D265" i="1"/>
  <c r="A266" i="1"/>
  <c r="D266" i="1"/>
  <c r="A267" i="1"/>
  <c r="D267" i="1"/>
  <c r="A268" i="1"/>
  <c r="D268" i="1"/>
  <c r="A269" i="1"/>
  <c r="D269" i="1"/>
  <c r="A272" i="1"/>
  <c r="D272" i="1"/>
  <c r="A273" i="1"/>
  <c r="D273" i="1"/>
  <c r="A274" i="1"/>
  <c r="D274" i="1"/>
  <c r="A275" i="1"/>
  <c r="D275" i="1"/>
  <c r="A276" i="1"/>
  <c r="D276" i="1"/>
  <c r="A277" i="1"/>
  <c r="D277" i="1"/>
  <c r="A278" i="1"/>
  <c r="D278" i="1"/>
  <c r="A279" i="1"/>
  <c r="D279" i="1"/>
  <c r="A280" i="1"/>
  <c r="D280" i="1"/>
  <c r="A281" i="1"/>
  <c r="D281" i="1"/>
  <c r="A282" i="1"/>
  <c r="D282" i="1"/>
  <c r="A283" i="1"/>
  <c r="D283" i="1"/>
  <c r="A284" i="1"/>
  <c r="D284" i="1"/>
  <c r="A285" i="1"/>
  <c r="D285" i="1"/>
  <c r="A286" i="1"/>
  <c r="D286" i="1"/>
  <c r="A287" i="1"/>
  <c r="D287" i="1"/>
  <c r="A288" i="1"/>
  <c r="D288" i="1"/>
  <c r="A289" i="1"/>
  <c r="D289" i="1"/>
  <c r="A290" i="1"/>
  <c r="D290" i="1"/>
  <c r="A291" i="1"/>
  <c r="D291" i="1"/>
  <c r="A292" i="1"/>
  <c r="D292" i="1"/>
  <c r="A295" i="1"/>
  <c r="D295" i="1"/>
  <c r="A296" i="1"/>
  <c r="D296" i="1"/>
  <c r="A297" i="1"/>
  <c r="D297" i="1"/>
  <c r="A298" i="1"/>
  <c r="D298" i="1"/>
  <c r="A299" i="1"/>
  <c r="D299" i="1"/>
  <c r="A300" i="1"/>
  <c r="D300" i="1"/>
  <c r="A301" i="1"/>
  <c r="D301" i="1"/>
  <c r="A302" i="1"/>
  <c r="D302" i="1"/>
  <c r="A303" i="1"/>
  <c r="D303" i="1"/>
  <c r="A304" i="1"/>
  <c r="D304" i="1"/>
  <c r="A305" i="1"/>
  <c r="D305" i="1"/>
  <c r="A306" i="1"/>
  <c r="D306" i="1"/>
  <c r="A307" i="1"/>
  <c r="D307" i="1"/>
  <c r="A308" i="1"/>
  <c r="D308" i="1"/>
  <c r="A310" i="1"/>
  <c r="D310" i="1"/>
  <c r="A311" i="1"/>
  <c r="D311" i="1"/>
  <c r="A312" i="1"/>
  <c r="D312" i="1"/>
  <c r="A313" i="1"/>
  <c r="D313" i="1"/>
  <c r="A314" i="1"/>
  <c r="D314" i="1"/>
  <c r="A315" i="1"/>
  <c r="D315" i="1"/>
  <c r="A316" i="1"/>
  <c r="D316" i="1"/>
  <c r="A317" i="1"/>
  <c r="D317" i="1"/>
  <c r="A318" i="1"/>
  <c r="D318" i="1"/>
  <c r="A320" i="1"/>
  <c r="D320" i="1"/>
  <c r="A321" i="1"/>
  <c r="D321" i="1"/>
  <c r="A322" i="1"/>
  <c r="D322" i="1"/>
  <c r="A323" i="1"/>
  <c r="D323" i="1"/>
  <c r="A324" i="1"/>
  <c r="D324" i="1"/>
  <c r="A325" i="1"/>
  <c r="D325" i="1"/>
  <c r="A326" i="1"/>
  <c r="D326" i="1"/>
  <c r="A327" i="1"/>
  <c r="D327" i="1"/>
  <c r="A328" i="1"/>
  <c r="D328" i="1"/>
  <c r="A330" i="1"/>
  <c r="D330" i="1"/>
  <c r="A331" i="1"/>
  <c r="D331" i="1"/>
  <c r="A332" i="1"/>
  <c r="D332" i="1"/>
  <c r="A333" i="1"/>
  <c r="D333" i="1"/>
  <c r="A334" i="1"/>
  <c r="D334" i="1"/>
  <c r="A335" i="1"/>
  <c r="D335" i="1"/>
  <c r="A336" i="1"/>
  <c r="D336" i="1"/>
  <c r="A337" i="1"/>
  <c r="D337" i="1"/>
  <c r="A338" i="1"/>
  <c r="D338" i="1"/>
  <c r="A340" i="1"/>
  <c r="D340" i="1"/>
  <c r="A341" i="1"/>
  <c r="D341" i="1"/>
  <c r="A342" i="1"/>
  <c r="D342" i="1"/>
  <c r="A343" i="1"/>
  <c r="D343" i="1"/>
  <c r="A344" i="1"/>
  <c r="D344" i="1"/>
  <c r="A345" i="1"/>
  <c r="D345" i="1"/>
  <c r="A346" i="1"/>
  <c r="D346" i="1"/>
  <c r="A347" i="1"/>
  <c r="D347" i="1"/>
  <c r="A348" i="1"/>
  <c r="D348" i="1"/>
  <c r="A350" i="1"/>
  <c r="D350" i="1"/>
  <c r="A351" i="1"/>
  <c r="D351" i="1"/>
  <c r="A352" i="1"/>
  <c r="D352" i="1"/>
  <c r="A353" i="1"/>
  <c r="D353" i="1"/>
  <c r="A354" i="1"/>
  <c r="D354" i="1"/>
  <c r="A355" i="1"/>
  <c r="D355" i="1"/>
  <c r="A356" i="1"/>
  <c r="D356" i="1"/>
  <c r="A357" i="1"/>
  <c r="D357" i="1"/>
  <c r="A358" i="1"/>
  <c r="D358" i="1"/>
  <c r="A359" i="1"/>
  <c r="D359" i="1"/>
  <c r="A360" i="1"/>
  <c r="D360" i="1"/>
  <c r="A361" i="1"/>
  <c r="D361" i="1"/>
  <c r="A362" i="1"/>
  <c r="D362" i="1"/>
  <c r="A363" i="1"/>
  <c r="D363" i="1"/>
  <c r="A364" i="1"/>
  <c r="D364" i="1"/>
  <c r="A365" i="1"/>
  <c r="D365" i="1"/>
  <c r="A366" i="1"/>
  <c r="D366" i="1"/>
  <c r="A367" i="1"/>
  <c r="D367" i="1"/>
  <c r="A368" i="1"/>
  <c r="D368" i="1"/>
  <c r="A369" i="1"/>
  <c r="D369" i="1"/>
  <c r="A370" i="1"/>
  <c r="D370" i="1"/>
  <c r="A371" i="1"/>
  <c r="D371" i="1"/>
  <c r="A372" i="1"/>
  <c r="D372" i="1"/>
  <c r="A373" i="1"/>
  <c r="D373" i="1"/>
  <c r="A374" i="1"/>
  <c r="D374" i="1"/>
  <c r="A375" i="1"/>
  <c r="D375" i="1"/>
  <c r="A376" i="1"/>
  <c r="D376" i="1"/>
  <c r="A377" i="1"/>
  <c r="D377" i="1"/>
  <c r="A378" i="1"/>
  <c r="D378" i="1"/>
  <c r="A379" i="1"/>
  <c r="D379" i="1"/>
  <c r="A380" i="1"/>
  <c r="D380" i="1"/>
  <c r="A381" i="1"/>
  <c r="D381" i="1"/>
  <c r="A382" i="1"/>
  <c r="D382" i="1"/>
  <c r="A383" i="1"/>
  <c r="D383" i="1"/>
  <c r="A384" i="1"/>
  <c r="D384" i="1"/>
  <c r="A385" i="1"/>
  <c r="D385" i="1"/>
  <c r="A386" i="1"/>
  <c r="D386" i="1"/>
  <c r="A387" i="1"/>
  <c r="D387" i="1"/>
  <c r="A388" i="1"/>
  <c r="D388" i="1"/>
  <c r="A389" i="1"/>
  <c r="D389" i="1"/>
  <c r="A390" i="1"/>
  <c r="D390" i="1"/>
  <c r="A391" i="1"/>
  <c r="D391" i="1"/>
  <c r="A392" i="1"/>
  <c r="D392" i="1"/>
  <c r="A393" i="1"/>
  <c r="D393" i="1"/>
  <c r="A394" i="1"/>
  <c r="D394" i="1"/>
  <c r="A395" i="1"/>
  <c r="D395" i="1"/>
  <c r="A396" i="1"/>
  <c r="D396" i="1"/>
  <c r="A397" i="1"/>
  <c r="D397" i="1"/>
  <c r="A398" i="1"/>
  <c r="D398" i="1"/>
  <c r="A399" i="1"/>
  <c r="D399" i="1"/>
  <c r="A400" i="1"/>
  <c r="D400" i="1"/>
  <c r="A401" i="1"/>
  <c r="D401" i="1"/>
  <c r="A402" i="1"/>
  <c r="D402" i="1"/>
  <c r="A403" i="1"/>
  <c r="D403" i="1"/>
  <c r="A404" i="1"/>
  <c r="D404" i="1"/>
  <c r="A405" i="1"/>
  <c r="D405" i="1"/>
  <c r="A406" i="1"/>
  <c r="D406" i="1"/>
  <c r="A407" i="1"/>
  <c r="D407" i="1"/>
  <c r="A408" i="1"/>
  <c r="D408" i="1"/>
  <c r="A409" i="1"/>
  <c r="D409" i="1"/>
  <c r="A410" i="1"/>
  <c r="D410" i="1"/>
  <c r="A411" i="1"/>
  <c r="D411" i="1"/>
  <c r="A412" i="1"/>
  <c r="D412" i="1"/>
  <c r="A413" i="1"/>
  <c r="D413" i="1"/>
  <c r="A414" i="1"/>
  <c r="D414" i="1"/>
  <c r="A415" i="1"/>
  <c r="D415" i="1"/>
  <c r="A416" i="1"/>
  <c r="D416" i="1"/>
  <c r="A417" i="1"/>
  <c r="D417" i="1"/>
  <c r="A418" i="1"/>
  <c r="D418" i="1"/>
  <c r="A419" i="1"/>
  <c r="D419" i="1"/>
  <c r="A420" i="1"/>
  <c r="D420" i="1"/>
  <c r="A421" i="1"/>
  <c r="D421" i="1"/>
  <c r="A422" i="1"/>
  <c r="D422" i="1"/>
  <c r="A423" i="1"/>
  <c r="D423" i="1"/>
  <c r="A424" i="1"/>
  <c r="D424" i="1"/>
  <c r="A425" i="1"/>
  <c r="D425" i="1"/>
  <c r="A426" i="1"/>
  <c r="D426" i="1"/>
  <c r="A427" i="1"/>
  <c r="D427" i="1"/>
  <c r="A428" i="1"/>
  <c r="D428" i="1"/>
  <c r="A429" i="1"/>
  <c r="D429" i="1"/>
  <c r="A430" i="1"/>
  <c r="D430" i="1"/>
  <c r="A431" i="1"/>
  <c r="D431" i="1"/>
  <c r="A432" i="1"/>
  <c r="D432" i="1"/>
  <c r="A433" i="1"/>
  <c r="D433" i="1"/>
  <c r="A434" i="1"/>
  <c r="D434" i="1"/>
  <c r="A435" i="1"/>
  <c r="D435" i="1"/>
  <c r="A436" i="1"/>
  <c r="D436" i="1"/>
  <c r="A437" i="1"/>
  <c r="D437" i="1"/>
  <c r="A438" i="1"/>
  <c r="D438" i="1"/>
  <c r="A439" i="1"/>
  <c r="D439" i="1"/>
  <c r="A440" i="1"/>
  <c r="D440" i="1"/>
  <c r="A441" i="1"/>
  <c r="D441" i="1"/>
  <c r="A442" i="1"/>
  <c r="D442" i="1"/>
  <c r="A443" i="1"/>
  <c r="D443" i="1"/>
  <c r="A444" i="1"/>
  <c r="D444" i="1"/>
  <c r="A445" i="1"/>
  <c r="D445" i="1"/>
  <c r="A446" i="1"/>
  <c r="D446" i="1"/>
  <c r="A447" i="1"/>
  <c r="D447" i="1"/>
  <c r="A448" i="1"/>
  <c r="D448" i="1"/>
  <c r="A449" i="1"/>
  <c r="D449" i="1"/>
  <c r="A450" i="1"/>
  <c r="D450" i="1"/>
  <c r="A451" i="1"/>
  <c r="D451" i="1"/>
  <c r="A452" i="1"/>
  <c r="D452" i="1"/>
  <c r="A453" i="1"/>
  <c r="D453" i="1"/>
  <c r="A454" i="1"/>
  <c r="D454" i="1"/>
  <c r="A455" i="1"/>
  <c r="D455" i="1"/>
  <c r="A456" i="1"/>
  <c r="D456" i="1"/>
  <c r="A457" i="1"/>
  <c r="D457" i="1"/>
  <c r="A458" i="1"/>
  <c r="D458" i="1"/>
  <c r="A459" i="1"/>
  <c r="D459" i="1"/>
  <c r="A460" i="1"/>
  <c r="D460" i="1"/>
  <c r="A461" i="1"/>
  <c r="D461" i="1"/>
  <c r="A462" i="1"/>
  <c r="D462" i="1"/>
  <c r="A463" i="1"/>
  <c r="D463" i="1"/>
  <c r="A464" i="1"/>
  <c r="D464" i="1"/>
  <c r="A465" i="1"/>
  <c r="D465" i="1"/>
  <c r="A466" i="1"/>
  <c r="D466" i="1"/>
  <c r="A467" i="1"/>
  <c r="D467" i="1"/>
  <c r="A468" i="1"/>
  <c r="D468" i="1"/>
  <c r="A469" i="1"/>
  <c r="D469" i="1"/>
  <c r="A470" i="1"/>
  <c r="D470" i="1"/>
  <c r="A471" i="1"/>
  <c r="D471" i="1"/>
  <c r="A472" i="1"/>
  <c r="D472" i="1"/>
  <c r="A473" i="1"/>
  <c r="D473" i="1"/>
  <c r="A474" i="1"/>
  <c r="D474" i="1"/>
  <c r="A475" i="1"/>
  <c r="D475" i="1"/>
  <c r="A476" i="1"/>
  <c r="D476" i="1"/>
  <c r="A477" i="1"/>
  <c r="D477" i="1"/>
  <c r="A478" i="1"/>
  <c r="D478" i="1"/>
  <c r="A479" i="1"/>
  <c r="D479" i="1"/>
  <c r="A480" i="1"/>
  <c r="D480" i="1"/>
  <c r="A481" i="1"/>
  <c r="D481" i="1"/>
  <c r="A482" i="1"/>
  <c r="D482" i="1"/>
  <c r="A483" i="1"/>
  <c r="D483" i="1"/>
  <c r="A484" i="1"/>
  <c r="D484" i="1"/>
  <c r="A485" i="1"/>
  <c r="D485" i="1"/>
  <c r="A486" i="1"/>
  <c r="D486" i="1"/>
  <c r="A487" i="1"/>
  <c r="D487" i="1"/>
  <c r="A488" i="1"/>
  <c r="D488" i="1"/>
  <c r="A489" i="1"/>
  <c r="D489" i="1"/>
  <c r="A490" i="1"/>
  <c r="D490" i="1"/>
  <c r="A491" i="1"/>
  <c r="D491" i="1"/>
  <c r="A492" i="1"/>
  <c r="D492" i="1"/>
  <c r="A493" i="1"/>
  <c r="D493" i="1"/>
  <c r="A494" i="1"/>
  <c r="D494" i="1"/>
  <c r="A495" i="1"/>
  <c r="D495" i="1"/>
  <c r="A496" i="1"/>
  <c r="D496" i="1"/>
  <c r="A497" i="1"/>
  <c r="D497" i="1"/>
  <c r="A498" i="1"/>
  <c r="D498" i="1"/>
  <c r="A499" i="1"/>
  <c r="D499" i="1"/>
  <c r="A500" i="1"/>
  <c r="D500" i="1"/>
  <c r="A501" i="1"/>
  <c r="D501" i="1"/>
  <c r="A502" i="1"/>
  <c r="D502" i="1"/>
  <c r="A503" i="1"/>
  <c r="D503" i="1"/>
  <c r="A504" i="1"/>
  <c r="D504" i="1"/>
  <c r="A505" i="1"/>
  <c r="D505" i="1"/>
  <c r="A506" i="1"/>
  <c r="D506" i="1"/>
  <c r="A507" i="1"/>
  <c r="D507" i="1"/>
  <c r="A508" i="1"/>
  <c r="D508" i="1"/>
  <c r="A509" i="1"/>
  <c r="D509" i="1"/>
  <c r="A510" i="1"/>
  <c r="D510" i="1"/>
  <c r="A511" i="1"/>
  <c r="D511" i="1"/>
  <c r="A512" i="1"/>
  <c r="D512" i="1"/>
  <c r="A513" i="1"/>
  <c r="D513" i="1"/>
  <c r="A514" i="1"/>
  <c r="D514" i="1"/>
  <c r="A515" i="1"/>
  <c r="D515" i="1"/>
  <c r="A516" i="1"/>
  <c r="D516" i="1"/>
  <c r="A517" i="1"/>
  <c r="D517" i="1"/>
  <c r="A518" i="1"/>
  <c r="D518" i="1"/>
  <c r="A519" i="1"/>
  <c r="D519" i="1"/>
  <c r="A520" i="1"/>
  <c r="D520" i="1"/>
  <c r="A521" i="1"/>
  <c r="D521" i="1"/>
  <c r="A522" i="1"/>
  <c r="D522" i="1"/>
  <c r="A523" i="1"/>
  <c r="D523" i="1"/>
  <c r="A524" i="1"/>
  <c r="D524" i="1"/>
  <c r="A525" i="1"/>
  <c r="D525" i="1"/>
  <c r="A526" i="1"/>
  <c r="D526" i="1"/>
  <c r="A527" i="1"/>
  <c r="D527" i="1"/>
  <c r="A528" i="1"/>
  <c r="D528" i="1"/>
  <c r="A529" i="1"/>
  <c r="D529" i="1"/>
  <c r="A530" i="1"/>
  <c r="D530" i="1"/>
  <c r="A531" i="1"/>
  <c r="D531" i="1"/>
  <c r="A532" i="1"/>
  <c r="D532" i="1"/>
  <c r="A533" i="1"/>
  <c r="D533" i="1"/>
  <c r="A534" i="1"/>
  <c r="D534" i="1"/>
  <c r="A535" i="1"/>
  <c r="D535" i="1"/>
  <c r="A536" i="1"/>
  <c r="D536" i="1"/>
  <c r="A537" i="1"/>
  <c r="D537" i="1"/>
  <c r="A538" i="1"/>
  <c r="D538" i="1"/>
  <c r="A539" i="1"/>
  <c r="D539" i="1"/>
  <c r="A540" i="1"/>
  <c r="D540" i="1"/>
  <c r="A541" i="1"/>
  <c r="D541" i="1"/>
  <c r="A542" i="1"/>
  <c r="D542" i="1"/>
  <c r="A543" i="1"/>
  <c r="D543" i="1"/>
  <c r="A544" i="1"/>
  <c r="D544" i="1"/>
  <c r="A545" i="1"/>
  <c r="D545" i="1"/>
  <c r="A546" i="1"/>
  <c r="D546" i="1"/>
  <c r="A547" i="1"/>
  <c r="D547" i="1"/>
  <c r="A548" i="1"/>
  <c r="D548" i="1"/>
  <c r="A549" i="1"/>
  <c r="D549" i="1"/>
  <c r="A550" i="1"/>
  <c r="D550" i="1"/>
  <c r="A551" i="1"/>
  <c r="D551" i="1"/>
  <c r="A552" i="1"/>
  <c r="D552" i="1"/>
  <c r="A553" i="1"/>
  <c r="D553" i="1"/>
  <c r="A554" i="1"/>
  <c r="D554" i="1"/>
  <c r="A555" i="1"/>
  <c r="D555" i="1"/>
  <c r="A556" i="1"/>
  <c r="D556" i="1"/>
  <c r="A557" i="1"/>
  <c r="D557" i="1"/>
  <c r="A558" i="1"/>
  <c r="D558" i="1"/>
  <c r="A559" i="1"/>
  <c r="D559" i="1"/>
  <c r="A560" i="1"/>
  <c r="D560" i="1"/>
  <c r="A561" i="1"/>
  <c r="D561" i="1"/>
  <c r="A562" i="1"/>
  <c r="D562" i="1"/>
  <c r="A563" i="1"/>
  <c r="D563" i="1"/>
  <c r="A564" i="1"/>
  <c r="D564" i="1"/>
  <c r="A565" i="1"/>
  <c r="D565" i="1"/>
  <c r="A566" i="1"/>
  <c r="D566" i="1"/>
  <c r="A567" i="1"/>
  <c r="D567" i="1"/>
  <c r="A568" i="1"/>
  <c r="D568" i="1"/>
  <c r="A569" i="1"/>
  <c r="D569" i="1"/>
  <c r="A570" i="1"/>
  <c r="D570" i="1"/>
  <c r="A571" i="1"/>
  <c r="D571" i="1"/>
  <c r="A572" i="1"/>
  <c r="D572" i="1"/>
  <c r="A573" i="1"/>
  <c r="D573" i="1"/>
  <c r="A574" i="1"/>
  <c r="D574" i="1"/>
  <c r="A575" i="1"/>
  <c r="D575" i="1"/>
  <c r="A576" i="1"/>
  <c r="D576" i="1"/>
  <c r="A577" i="1"/>
  <c r="D577" i="1"/>
  <c r="A578" i="1"/>
  <c r="D578" i="1"/>
  <c r="A579" i="1"/>
  <c r="D579" i="1"/>
  <c r="A580" i="1"/>
  <c r="D580" i="1"/>
  <c r="A581" i="1"/>
  <c r="D581" i="1"/>
  <c r="A582" i="1"/>
  <c r="D582" i="1"/>
  <c r="A583" i="1"/>
  <c r="D583" i="1"/>
  <c r="A584" i="1"/>
  <c r="D584" i="1"/>
  <c r="A585" i="1"/>
  <c r="D585" i="1"/>
  <c r="A586" i="1"/>
  <c r="D586" i="1"/>
  <c r="A587" i="1"/>
  <c r="D587" i="1"/>
  <c r="A588" i="1"/>
  <c r="D588" i="1"/>
  <c r="A589" i="1"/>
  <c r="D589" i="1"/>
  <c r="A590" i="1"/>
  <c r="D590" i="1"/>
  <c r="A591" i="1"/>
  <c r="D591" i="1"/>
  <c r="A592" i="1"/>
  <c r="D592" i="1"/>
  <c r="A593" i="1"/>
  <c r="D593" i="1"/>
  <c r="A594" i="1"/>
  <c r="D594" i="1"/>
  <c r="A595" i="1"/>
  <c r="D595" i="1"/>
  <c r="A596" i="1"/>
  <c r="D596" i="1"/>
  <c r="A597" i="1"/>
  <c r="D597" i="1"/>
  <c r="A598" i="1"/>
  <c r="D598" i="1"/>
  <c r="A599" i="1"/>
  <c r="D599" i="1"/>
  <c r="A600" i="1"/>
  <c r="D600" i="1"/>
  <c r="A601" i="1"/>
  <c r="D601" i="1"/>
  <c r="A602" i="1"/>
  <c r="D602" i="1"/>
  <c r="A603" i="1"/>
  <c r="D603" i="1"/>
  <c r="A604" i="1"/>
  <c r="D604" i="1"/>
  <c r="A605" i="1"/>
  <c r="D605" i="1"/>
  <c r="A606" i="1"/>
  <c r="D606" i="1"/>
  <c r="A607" i="1"/>
  <c r="D607" i="1"/>
  <c r="A608" i="1"/>
  <c r="D608" i="1"/>
  <c r="A609" i="1"/>
  <c r="D609" i="1"/>
  <c r="A610" i="1"/>
  <c r="D610" i="1"/>
  <c r="A611" i="1"/>
  <c r="D611" i="1"/>
  <c r="A612" i="1"/>
  <c r="D612" i="1"/>
  <c r="A613" i="1"/>
  <c r="D613" i="1"/>
  <c r="A614" i="1"/>
  <c r="D614" i="1"/>
  <c r="A615" i="1"/>
  <c r="D615" i="1"/>
  <c r="A616" i="1"/>
  <c r="D616" i="1"/>
  <c r="A617" i="1"/>
  <c r="D617" i="1"/>
  <c r="A618" i="1"/>
  <c r="D618" i="1"/>
  <c r="A619" i="1"/>
  <c r="D619" i="1"/>
  <c r="A620" i="1"/>
  <c r="D620" i="1"/>
  <c r="A621" i="1"/>
  <c r="D621" i="1"/>
  <c r="A622" i="1"/>
  <c r="D622" i="1"/>
  <c r="A623" i="1"/>
  <c r="D623" i="1"/>
  <c r="A624" i="1"/>
  <c r="D624" i="1"/>
  <c r="A625" i="1"/>
  <c r="D625" i="1"/>
  <c r="A626" i="1"/>
  <c r="D626" i="1"/>
  <c r="A627" i="1"/>
  <c r="D627" i="1"/>
  <c r="A628" i="1"/>
  <c r="D628" i="1"/>
  <c r="A629" i="1"/>
  <c r="D629" i="1"/>
  <c r="A630" i="1"/>
  <c r="D630" i="1"/>
  <c r="A631" i="1"/>
  <c r="D631" i="1"/>
  <c r="A632" i="1"/>
  <c r="D632" i="1"/>
  <c r="A633" i="1"/>
  <c r="D633" i="1"/>
  <c r="A634" i="1"/>
  <c r="D634" i="1"/>
  <c r="A635" i="1"/>
  <c r="D635" i="1"/>
  <c r="A636" i="1"/>
  <c r="D636" i="1"/>
  <c r="A637" i="1"/>
  <c r="D637" i="1"/>
  <c r="A638" i="1"/>
  <c r="D638" i="1"/>
  <c r="A639" i="1"/>
  <c r="D639" i="1"/>
  <c r="A640" i="1"/>
  <c r="D640" i="1"/>
  <c r="A641" i="1"/>
  <c r="D641" i="1"/>
  <c r="A642" i="1"/>
  <c r="D642" i="1"/>
  <c r="A643" i="1"/>
  <c r="D643" i="1"/>
  <c r="A644" i="1"/>
  <c r="D644" i="1"/>
  <c r="A645" i="1"/>
  <c r="D645" i="1"/>
  <c r="A646" i="1"/>
  <c r="D646" i="1"/>
  <c r="A647" i="1"/>
  <c r="D647" i="1"/>
  <c r="A648" i="1"/>
  <c r="D648" i="1"/>
  <c r="A649" i="1"/>
  <c r="D649" i="1"/>
  <c r="A650" i="1"/>
  <c r="D650" i="1"/>
  <c r="A651" i="1"/>
  <c r="D651" i="1"/>
  <c r="A652" i="1"/>
  <c r="D652" i="1"/>
  <c r="A653" i="1"/>
  <c r="D653" i="1"/>
  <c r="A654" i="1"/>
  <c r="D654" i="1"/>
  <c r="A655" i="1"/>
  <c r="D655" i="1"/>
  <c r="A656" i="1"/>
  <c r="D656" i="1"/>
  <c r="A657" i="1"/>
  <c r="D657" i="1"/>
  <c r="A661" i="1"/>
  <c r="D661" i="1"/>
  <c r="A662" i="1"/>
  <c r="D662" i="1"/>
  <c r="A663" i="1"/>
  <c r="D663" i="1"/>
  <c r="A664" i="1"/>
  <c r="D664" i="1"/>
  <c r="A665" i="1"/>
  <c r="D665" i="1"/>
  <c r="A666" i="1"/>
  <c r="D666" i="1"/>
  <c r="A667" i="1"/>
  <c r="D667" i="1"/>
  <c r="A668" i="1"/>
  <c r="D668" i="1"/>
  <c r="A669" i="1"/>
  <c r="D669" i="1"/>
  <c r="A670" i="1"/>
  <c r="D670" i="1"/>
  <c r="A671" i="1"/>
  <c r="D671" i="1"/>
  <c r="A672" i="1"/>
  <c r="D672" i="1"/>
  <c r="A673" i="1"/>
  <c r="D673" i="1"/>
  <c r="A674" i="1"/>
  <c r="D674" i="1"/>
  <c r="A675" i="1"/>
  <c r="D675" i="1"/>
  <c r="A676" i="1"/>
  <c r="D676" i="1"/>
  <c r="A677" i="1"/>
  <c r="D677" i="1"/>
  <c r="A678" i="1"/>
  <c r="D678" i="1"/>
  <c r="A679" i="1"/>
  <c r="D679" i="1"/>
  <c r="A680" i="1"/>
  <c r="D680" i="1"/>
  <c r="A681" i="1"/>
  <c r="D681" i="1"/>
  <c r="A682" i="1"/>
  <c r="D682" i="1"/>
  <c r="A683" i="1"/>
  <c r="D683" i="1"/>
  <c r="A684" i="1"/>
  <c r="D684" i="1"/>
  <c r="A687" i="1"/>
  <c r="D687" i="1"/>
  <c r="A688" i="1"/>
  <c r="D688" i="1"/>
  <c r="A689" i="1"/>
  <c r="D689" i="1"/>
  <c r="A690" i="1"/>
  <c r="D690" i="1"/>
  <c r="A691" i="1"/>
  <c r="D691" i="1"/>
  <c r="A692" i="1"/>
  <c r="D692" i="1"/>
  <c r="A693" i="1"/>
  <c r="D693" i="1"/>
  <c r="A694" i="1"/>
  <c r="D694" i="1"/>
  <c r="A695" i="1"/>
  <c r="D695" i="1"/>
  <c r="A696" i="1"/>
  <c r="D696" i="1"/>
  <c r="A697" i="1"/>
  <c r="D697" i="1"/>
  <c r="A698" i="1"/>
  <c r="D698" i="1"/>
  <c r="A699" i="1"/>
  <c r="D699" i="1"/>
  <c r="A700" i="1"/>
  <c r="D700" i="1"/>
  <c r="A701" i="1"/>
  <c r="D701" i="1"/>
  <c r="A702" i="1"/>
  <c r="D702" i="1"/>
  <c r="A703" i="1"/>
  <c r="D703" i="1"/>
  <c r="A704" i="1"/>
  <c r="D704" i="1"/>
  <c r="A705" i="1"/>
  <c r="D705" i="1"/>
  <c r="A706" i="1"/>
  <c r="D706" i="1"/>
  <c r="A707" i="1"/>
  <c r="D707" i="1"/>
  <c r="A708" i="1"/>
  <c r="D708" i="1"/>
  <c r="A709" i="1"/>
  <c r="D709" i="1"/>
  <c r="A710" i="1"/>
  <c r="D710" i="1"/>
  <c r="A713" i="1"/>
  <c r="D713" i="1"/>
  <c r="A714" i="1"/>
  <c r="D714" i="1"/>
  <c r="A715" i="1"/>
  <c r="D715" i="1"/>
  <c r="A716" i="1"/>
  <c r="D716" i="1"/>
  <c r="A717" i="1"/>
  <c r="D717" i="1"/>
  <c r="A718" i="1"/>
  <c r="D718" i="1"/>
  <c r="A719" i="1"/>
  <c r="D719" i="1"/>
  <c r="A720" i="1"/>
  <c r="D720" i="1"/>
  <c r="A721" i="1"/>
  <c r="D721" i="1"/>
  <c r="A722" i="1"/>
  <c r="D722" i="1"/>
  <c r="A723" i="1"/>
  <c r="D723" i="1"/>
  <c r="A724" i="1"/>
  <c r="D724" i="1"/>
  <c r="A725" i="1"/>
  <c r="D725" i="1"/>
  <c r="A726" i="1"/>
  <c r="D726" i="1"/>
  <c r="A727" i="1"/>
  <c r="D727" i="1"/>
  <c r="A728" i="1"/>
  <c r="D728" i="1"/>
  <c r="A729" i="1"/>
  <c r="D729" i="1"/>
  <c r="A730" i="1"/>
  <c r="D730" i="1"/>
  <c r="A731" i="1"/>
  <c r="D731" i="1"/>
  <c r="A732" i="1"/>
  <c r="D732" i="1"/>
  <c r="A733" i="1"/>
  <c r="D733" i="1"/>
  <c r="A734" i="1"/>
  <c r="D734" i="1"/>
  <c r="A735" i="1"/>
  <c r="D735" i="1"/>
  <c r="A736" i="1"/>
  <c r="D736" i="1"/>
  <c r="A737" i="1"/>
  <c r="D737" i="1"/>
  <c r="A740" i="1"/>
  <c r="D740" i="1"/>
  <c r="A741" i="1"/>
  <c r="D741" i="1"/>
  <c r="A742" i="1"/>
  <c r="D742" i="1"/>
  <c r="A743" i="1"/>
  <c r="D743" i="1"/>
  <c r="A744" i="1"/>
  <c r="D744" i="1"/>
  <c r="A745" i="1"/>
  <c r="D745" i="1"/>
  <c r="A746" i="1"/>
  <c r="D746" i="1"/>
  <c r="A747" i="1"/>
  <c r="D747" i="1"/>
  <c r="A748" i="1"/>
  <c r="D748" i="1"/>
  <c r="A749" i="1"/>
  <c r="D749" i="1"/>
  <c r="A750" i="1"/>
  <c r="D750" i="1"/>
  <c r="A751" i="1"/>
  <c r="D751" i="1"/>
  <c r="A752" i="1"/>
  <c r="D752" i="1"/>
  <c r="A753" i="1"/>
  <c r="D753" i="1"/>
  <c r="A754" i="1"/>
  <c r="D754" i="1"/>
  <c r="A755" i="1"/>
  <c r="D755" i="1"/>
  <c r="A756" i="1"/>
  <c r="D756" i="1"/>
  <c r="A757" i="1"/>
  <c r="D757" i="1"/>
  <c r="A758" i="1"/>
  <c r="D758" i="1"/>
  <c r="A759" i="1"/>
  <c r="D759" i="1"/>
  <c r="A760" i="1"/>
  <c r="D760" i="1"/>
  <c r="A761" i="1"/>
  <c r="D761" i="1"/>
  <c r="A762" i="1"/>
  <c r="D762" i="1"/>
  <c r="A763" i="1"/>
  <c r="D763" i="1"/>
  <c r="A766" i="1"/>
  <c r="D766" i="1"/>
  <c r="A767" i="1"/>
  <c r="D767" i="1"/>
  <c r="A768" i="1"/>
  <c r="D768" i="1"/>
  <c r="A769" i="1"/>
  <c r="D769" i="1"/>
  <c r="A770" i="1"/>
  <c r="D770" i="1"/>
  <c r="A771" i="1"/>
  <c r="D771" i="1"/>
  <c r="A772" i="1"/>
  <c r="D772" i="1"/>
  <c r="A773" i="1"/>
  <c r="D773" i="1"/>
  <c r="A774" i="1"/>
  <c r="D774" i="1"/>
  <c r="A775" i="1"/>
  <c r="D775" i="1"/>
  <c r="A776" i="1"/>
  <c r="D776" i="1"/>
  <c r="A777" i="1"/>
  <c r="D777" i="1"/>
  <c r="A778" i="1"/>
  <c r="D778" i="1"/>
  <c r="A779" i="1"/>
  <c r="D779" i="1"/>
  <c r="A780" i="1"/>
  <c r="D780" i="1"/>
  <c r="A781" i="1"/>
  <c r="D781" i="1"/>
  <c r="A782" i="1"/>
  <c r="D782" i="1"/>
  <c r="A783" i="1"/>
  <c r="D783" i="1"/>
  <c r="A784" i="1"/>
  <c r="D784" i="1"/>
  <c r="A785" i="1"/>
  <c r="D785" i="1"/>
  <c r="A786" i="1"/>
  <c r="D786" i="1"/>
  <c r="A787" i="1"/>
  <c r="D787" i="1"/>
  <c r="A788" i="1"/>
  <c r="D788" i="1"/>
  <c r="A789" i="1"/>
  <c r="D789" i="1"/>
  <c r="A790" i="1"/>
  <c r="D790" i="1"/>
  <c r="A791" i="1"/>
  <c r="D791" i="1"/>
  <c r="A792" i="1"/>
  <c r="D792" i="1"/>
  <c r="A793" i="1"/>
  <c r="D793" i="1"/>
  <c r="A794" i="1"/>
  <c r="D794" i="1"/>
  <c r="A795" i="1"/>
  <c r="D795" i="1"/>
  <c r="A796" i="1"/>
  <c r="D796" i="1"/>
  <c r="A797" i="1"/>
  <c r="D797" i="1"/>
  <c r="A798" i="1"/>
  <c r="D798" i="1"/>
  <c r="A799" i="1"/>
  <c r="D799" i="1"/>
  <c r="A800" i="1"/>
  <c r="D800" i="1"/>
  <c r="A801" i="1"/>
  <c r="D801" i="1"/>
  <c r="A802" i="1"/>
  <c r="D802" i="1"/>
  <c r="A803" i="1"/>
  <c r="D803" i="1"/>
  <c r="A804" i="1"/>
  <c r="D804" i="1"/>
  <c r="A805" i="1"/>
  <c r="D805" i="1"/>
  <c r="A806" i="1"/>
  <c r="D806" i="1"/>
  <c r="A807" i="1"/>
  <c r="D807" i="1"/>
  <c r="A808" i="1"/>
  <c r="D808" i="1"/>
  <c r="A809" i="1"/>
  <c r="D809" i="1"/>
  <c r="A810" i="1"/>
  <c r="D810" i="1"/>
  <c r="A811" i="1"/>
  <c r="D811" i="1"/>
  <c r="A812" i="1"/>
  <c r="D812" i="1"/>
  <c r="A813" i="1"/>
  <c r="D813" i="1"/>
  <c r="A814" i="1"/>
  <c r="D814" i="1"/>
  <c r="A815" i="1"/>
  <c r="D815" i="1"/>
  <c r="A816" i="1"/>
  <c r="D816" i="1"/>
  <c r="A817" i="1"/>
  <c r="D817" i="1"/>
  <c r="A818" i="1"/>
  <c r="D818" i="1"/>
  <c r="A819" i="1"/>
  <c r="D819" i="1"/>
  <c r="A820" i="1"/>
  <c r="D820" i="1"/>
  <c r="A821" i="1"/>
  <c r="D821" i="1"/>
  <c r="A822" i="1"/>
  <c r="D822" i="1"/>
  <c r="A823" i="1"/>
  <c r="D823" i="1"/>
  <c r="A824" i="1"/>
  <c r="D824" i="1"/>
  <c r="A825" i="1"/>
  <c r="D825" i="1"/>
  <c r="A826" i="1"/>
  <c r="D826" i="1"/>
  <c r="A827" i="1"/>
  <c r="D827" i="1"/>
  <c r="A828" i="1"/>
  <c r="D828" i="1"/>
  <c r="A829" i="1"/>
  <c r="D829" i="1"/>
  <c r="A830" i="1"/>
  <c r="D830" i="1"/>
  <c r="A831" i="1"/>
  <c r="D831" i="1"/>
  <c r="A832" i="1"/>
  <c r="D832" i="1"/>
  <c r="A833" i="1"/>
  <c r="D833" i="1"/>
  <c r="A834" i="1"/>
  <c r="D834" i="1"/>
  <c r="A835" i="1"/>
  <c r="D835" i="1"/>
  <c r="A836" i="1"/>
  <c r="D836" i="1"/>
  <c r="A837" i="1"/>
  <c r="D837" i="1"/>
  <c r="A838" i="1"/>
  <c r="D838" i="1"/>
  <c r="A839" i="1"/>
  <c r="D839" i="1"/>
  <c r="A840" i="1"/>
  <c r="D840" i="1"/>
  <c r="A841" i="1"/>
  <c r="D841" i="1"/>
  <c r="A842" i="1"/>
  <c r="D842" i="1"/>
  <c r="A843" i="1"/>
  <c r="D843" i="1"/>
  <c r="A844" i="1"/>
  <c r="D844" i="1"/>
  <c r="A845" i="1"/>
  <c r="D845" i="1"/>
  <c r="A846" i="1"/>
  <c r="D846" i="1"/>
  <c r="A847" i="1"/>
  <c r="D847" i="1"/>
  <c r="A848" i="1"/>
  <c r="D848" i="1"/>
  <c r="A849" i="1"/>
  <c r="D849" i="1"/>
  <c r="A850" i="1"/>
  <c r="D850" i="1"/>
  <c r="A851" i="1"/>
  <c r="D851" i="1"/>
  <c r="A852" i="1"/>
  <c r="D852" i="1"/>
  <c r="A853" i="1"/>
  <c r="D853" i="1"/>
  <c r="A854" i="1"/>
  <c r="D854" i="1"/>
  <c r="A855" i="1"/>
  <c r="D855" i="1"/>
  <c r="A856" i="1"/>
  <c r="D856" i="1"/>
  <c r="A857" i="1"/>
  <c r="D857" i="1"/>
  <c r="A858" i="1"/>
  <c r="D858" i="1"/>
  <c r="A859" i="1"/>
  <c r="D859" i="1"/>
  <c r="A860" i="1"/>
  <c r="D860" i="1"/>
  <c r="A861" i="1"/>
  <c r="D861" i="1"/>
  <c r="A862" i="1"/>
  <c r="D862" i="1"/>
  <c r="A863" i="1"/>
  <c r="D863" i="1"/>
  <c r="A864" i="1"/>
  <c r="D864" i="1"/>
  <c r="A865" i="1"/>
  <c r="D865" i="1"/>
  <c r="A866" i="1"/>
  <c r="D866" i="1"/>
  <c r="A867" i="1"/>
  <c r="D867" i="1"/>
  <c r="A868" i="1"/>
  <c r="D868" i="1"/>
  <c r="A869" i="1"/>
  <c r="D869" i="1"/>
  <c r="A870" i="1"/>
  <c r="D870" i="1"/>
  <c r="A871" i="1"/>
  <c r="D871" i="1"/>
  <c r="A872" i="1"/>
  <c r="D872" i="1"/>
  <c r="A873" i="1"/>
  <c r="D873" i="1"/>
  <c r="A874" i="1"/>
  <c r="D874" i="1"/>
  <c r="A875" i="1"/>
  <c r="D875" i="1"/>
  <c r="A876" i="1"/>
  <c r="D876" i="1"/>
  <c r="A877" i="1"/>
  <c r="D877" i="1"/>
  <c r="A878" i="1"/>
  <c r="D878" i="1"/>
  <c r="A879" i="1"/>
  <c r="D879" i="1"/>
  <c r="A880" i="1"/>
  <c r="D880" i="1"/>
  <c r="A881" i="1"/>
  <c r="D881" i="1"/>
  <c r="A882" i="1"/>
  <c r="D882" i="1"/>
  <c r="A883" i="1"/>
  <c r="D883" i="1"/>
  <c r="A884" i="1"/>
  <c r="D884" i="1"/>
  <c r="A885" i="1"/>
  <c r="D885" i="1"/>
  <c r="A886" i="1"/>
  <c r="D886" i="1"/>
  <c r="A887" i="1"/>
  <c r="D887" i="1"/>
  <c r="A888" i="1"/>
  <c r="D888" i="1"/>
  <c r="A889" i="1"/>
  <c r="D889" i="1"/>
  <c r="A890" i="1"/>
  <c r="D890" i="1"/>
  <c r="A891" i="1"/>
  <c r="D891" i="1"/>
  <c r="A892" i="1"/>
  <c r="D892" i="1"/>
  <c r="A893" i="1"/>
  <c r="D893" i="1"/>
  <c r="A894" i="1"/>
  <c r="D894" i="1"/>
  <c r="A895" i="1"/>
  <c r="D895" i="1"/>
  <c r="A896" i="1"/>
  <c r="D896" i="1"/>
  <c r="A897" i="1"/>
  <c r="D897" i="1"/>
  <c r="A898" i="1"/>
  <c r="D898" i="1"/>
  <c r="A899" i="1"/>
  <c r="D899" i="1"/>
  <c r="A900" i="1"/>
  <c r="D900" i="1"/>
  <c r="A901" i="1"/>
  <c r="D901" i="1"/>
  <c r="A902" i="1"/>
  <c r="D902" i="1"/>
  <c r="A903" i="1"/>
  <c r="D903" i="1"/>
  <c r="A904" i="1"/>
  <c r="D904" i="1"/>
  <c r="A905" i="1"/>
  <c r="D905" i="1"/>
  <c r="A906" i="1"/>
  <c r="D906" i="1"/>
  <c r="A907" i="1"/>
  <c r="D907" i="1"/>
  <c r="A908" i="1"/>
  <c r="D908" i="1"/>
  <c r="A909" i="1"/>
  <c r="D909" i="1"/>
  <c r="A910" i="1"/>
  <c r="D910" i="1"/>
  <c r="A911" i="1"/>
  <c r="D911" i="1"/>
  <c r="A912" i="1"/>
  <c r="D912" i="1"/>
  <c r="A913" i="1"/>
  <c r="D913" i="1"/>
  <c r="A914" i="1"/>
  <c r="D914" i="1"/>
  <c r="A915" i="1"/>
  <c r="D915" i="1"/>
  <c r="A916" i="1"/>
  <c r="D916" i="1"/>
  <c r="A917" i="1"/>
  <c r="D917" i="1"/>
  <c r="A918" i="1"/>
  <c r="D918" i="1"/>
  <c r="A919" i="1"/>
  <c r="D919" i="1"/>
  <c r="A920" i="1"/>
  <c r="D920" i="1"/>
  <c r="A922" i="1"/>
  <c r="D922" i="1"/>
  <c r="A923" i="1"/>
  <c r="D923" i="1"/>
  <c r="A924" i="1"/>
  <c r="D924" i="1"/>
  <c r="A925" i="1"/>
  <c r="D925" i="1"/>
  <c r="A926" i="1"/>
  <c r="D926" i="1"/>
  <c r="A927" i="1"/>
  <c r="D927" i="1"/>
  <c r="A928" i="1"/>
  <c r="D928" i="1"/>
  <c r="A929" i="1"/>
  <c r="D929" i="1"/>
  <c r="A930" i="1"/>
  <c r="D930" i="1"/>
  <c r="A931" i="1"/>
  <c r="D931" i="1"/>
  <c r="A933" i="1"/>
  <c r="D933" i="1"/>
  <c r="A934" i="1"/>
  <c r="D934" i="1"/>
  <c r="A935" i="1"/>
  <c r="D935" i="1"/>
  <c r="A936" i="1"/>
  <c r="D936" i="1"/>
  <c r="A937" i="1"/>
  <c r="D937" i="1"/>
  <c r="A938" i="1"/>
  <c r="D938" i="1"/>
  <c r="A939" i="1"/>
  <c r="D939" i="1"/>
  <c r="A940" i="1"/>
  <c r="D940" i="1"/>
  <c r="A941" i="1"/>
  <c r="D941" i="1"/>
  <c r="A942" i="1"/>
  <c r="D942" i="1"/>
  <c r="A943" i="1"/>
  <c r="D943" i="1"/>
  <c r="A945" i="1"/>
  <c r="D945" i="1"/>
  <c r="A946" i="1"/>
  <c r="D946" i="1"/>
  <c r="A947" i="1"/>
  <c r="D947" i="1"/>
  <c r="A948" i="1"/>
  <c r="D948" i="1"/>
  <c r="A949" i="1"/>
  <c r="D949" i="1"/>
  <c r="A950" i="1"/>
  <c r="D950" i="1"/>
  <c r="A951" i="1"/>
  <c r="D951" i="1"/>
  <c r="A952" i="1"/>
  <c r="D952" i="1"/>
  <c r="A953" i="1"/>
  <c r="D953" i="1"/>
  <c r="A954" i="1"/>
  <c r="D954" i="1"/>
  <c r="A955" i="1"/>
  <c r="D955" i="1"/>
  <c r="A957" i="1"/>
  <c r="D957" i="1"/>
  <c r="A958" i="1"/>
  <c r="D958" i="1"/>
  <c r="A959" i="1"/>
  <c r="D959" i="1"/>
  <c r="A960" i="1"/>
  <c r="D960" i="1"/>
  <c r="A961" i="1"/>
  <c r="D961" i="1"/>
  <c r="A962" i="1"/>
  <c r="D962" i="1"/>
  <c r="A963" i="1"/>
  <c r="D963" i="1"/>
  <c r="A964" i="1"/>
  <c r="D964" i="1"/>
  <c r="A965" i="1"/>
  <c r="D965" i="1"/>
  <c r="A966" i="1"/>
  <c r="D966" i="1"/>
  <c r="A968" i="1"/>
  <c r="A969" i="1"/>
  <c r="D969" i="1"/>
  <c r="A970" i="1"/>
  <c r="D970" i="1"/>
  <c r="A971" i="1"/>
  <c r="D971" i="1"/>
  <c r="A972" i="1"/>
  <c r="D972" i="1"/>
  <c r="A973" i="1"/>
  <c r="D973" i="1"/>
  <c r="A974" i="1"/>
  <c r="D974" i="1"/>
  <c r="A975" i="1"/>
  <c r="D975" i="1"/>
  <c r="A976" i="1"/>
  <c r="D976" i="1"/>
  <c r="A977" i="1"/>
  <c r="D977" i="1"/>
  <c r="A978" i="1"/>
  <c r="D978" i="1"/>
  <c r="A979" i="1"/>
  <c r="D979" i="1"/>
  <c r="A980" i="1"/>
  <c r="D980" i="1"/>
  <c r="A981" i="1"/>
  <c r="D981" i="1"/>
  <c r="A982" i="1"/>
  <c r="D982" i="1"/>
  <c r="A983" i="1"/>
  <c r="D983" i="1"/>
  <c r="A984" i="1"/>
  <c r="D984" i="1"/>
  <c r="A985" i="1"/>
  <c r="D985" i="1"/>
  <c r="A986" i="1"/>
  <c r="D986" i="1"/>
  <c r="A987" i="1"/>
  <c r="D987" i="1"/>
  <c r="A988" i="1"/>
  <c r="D988" i="1"/>
  <c r="A989" i="1"/>
  <c r="D989" i="1"/>
  <c r="A990" i="1"/>
  <c r="D990" i="1"/>
  <c r="A991" i="1"/>
  <c r="D991" i="1"/>
  <c r="A992" i="1"/>
  <c r="D992" i="1"/>
  <c r="A993" i="1"/>
  <c r="D993" i="1"/>
  <c r="A994" i="1"/>
  <c r="D994" i="1"/>
  <c r="A995" i="1"/>
  <c r="D995" i="1"/>
  <c r="A996" i="1"/>
  <c r="D996" i="1"/>
  <c r="A997" i="1"/>
  <c r="D997" i="1"/>
  <c r="A998" i="1"/>
  <c r="D998" i="1"/>
  <c r="A999" i="1"/>
  <c r="D999" i="1"/>
  <c r="A1000" i="1"/>
  <c r="D1000" i="1"/>
  <c r="A1001" i="1"/>
  <c r="D1001" i="1"/>
  <c r="A1002" i="1"/>
  <c r="D1002" i="1"/>
  <c r="A1003" i="1"/>
  <c r="D1003" i="1"/>
  <c r="A1004" i="1"/>
  <c r="D1004" i="1"/>
  <c r="A1005" i="1"/>
  <c r="D1005" i="1"/>
  <c r="A1006" i="1"/>
  <c r="D1006" i="1"/>
  <c r="A1007" i="1"/>
  <c r="D1007" i="1"/>
  <c r="A1008" i="1"/>
  <c r="D1008" i="1"/>
  <c r="A1009" i="1"/>
  <c r="D1009" i="1"/>
  <c r="A1010" i="1"/>
  <c r="D1010" i="1"/>
  <c r="A1011" i="1"/>
  <c r="D1011" i="1"/>
  <c r="A1012" i="1"/>
  <c r="D1012" i="1"/>
  <c r="A1013" i="1"/>
  <c r="D1013" i="1"/>
  <c r="A1014" i="1"/>
  <c r="D1014" i="1"/>
  <c r="A1015" i="1"/>
  <c r="D1015" i="1"/>
  <c r="A1016" i="1"/>
  <c r="D1016" i="1"/>
  <c r="A1017" i="1"/>
  <c r="D1017" i="1"/>
  <c r="A1018" i="1"/>
  <c r="D1018" i="1"/>
  <c r="A1019" i="1"/>
  <c r="D1019" i="1"/>
  <c r="A1020" i="1"/>
  <c r="D1020" i="1"/>
  <c r="A1021" i="1"/>
  <c r="D1021" i="1"/>
  <c r="A1022" i="1"/>
  <c r="D1022" i="1"/>
  <c r="A1023" i="1"/>
  <c r="D1023" i="1"/>
  <c r="A1024" i="1"/>
  <c r="D1024" i="1"/>
  <c r="A1025" i="1"/>
  <c r="D1025" i="1"/>
  <c r="A1026" i="1"/>
  <c r="D1026" i="1"/>
  <c r="A1027" i="1"/>
  <c r="D1027" i="1"/>
  <c r="A1028" i="1"/>
  <c r="D1028" i="1"/>
  <c r="A1029" i="1"/>
  <c r="D1029" i="1"/>
  <c r="A1030" i="1"/>
  <c r="D1030" i="1"/>
  <c r="A1031" i="1"/>
  <c r="D1031" i="1"/>
  <c r="A1032" i="1"/>
  <c r="D1032" i="1"/>
  <c r="A1033" i="1"/>
  <c r="D1033" i="1"/>
  <c r="A1034" i="1"/>
  <c r="D1034" i="1"/>
  <c r="A1035" i="1"/>
  <c r="D1035" i="1"/>
  <c r="A1036" i="1"/>
  <c r="D1036" i="1"/>
  <c r="A1037" i="1"/>
  <c r="D1037" i="1"/>
  <c r="A1038" i="1"/>
  <c r="D1038" i="1"/>
  <c r="A1039" i="1"/>
  <c r="D1039" i="1"/>
  <c r="A1040" i="1"/>
  <c r="D1040" i="1"/>
  <c r="A1041" i="1"/>
  <c r="D1041" i="1"/>
  <c r="A1042" i="1"/>
  <c r="D1042" i="1"/>
  <c r="A1043" i="1"/>
  <c r="D1043" i="1"/>
  <c r="A1044" i="1"/>
  <c r="D1044" i="1"/>
  <c r="A1045" i="1"/>
  <c r="D1045" i="1"/>
  <c r="A1046" i="1"/>
  <c r="D1046" i="1"/>
  <c r="A1047" i="1"/>
  <c r="D1047" i="1"/>
  <c r="A1048" i="1"/>
  <c r="D1048" i="1"/>
  <c r="A1049" i="1"/>
  <c r="D1049" i="1"/>
  <c r="A1050" i="1"/>
  <c r="D1050" i="1"/>
  <c r="A1051" i="1"/>
  <c r="D1051" i="1"/>
  <c r="A1052" i="1"/>
  <c r="D1052" i="1"/>
  <c r="A1053" i="1"/>
  <c r="D1053" i="1"/>
</calcChain>
</file>

<file path=xl/sharedStrings.xml><?xml version="1.0" encoding="utf-8"?>
<sst xmlns="http://schemas.openxmlformats.org/spreadsheetml/2006/main" count="4230" uniqueCount="2017">
  <si>
    <t>***Irradiació d'herbes aromàtiques, condiments i espècies vegetals (secs) (RD 348/2001)</t>
  </si>
  <si>
    <t>***Irradiación de hierbas aromáticas, condimentos y especias vegetales (secos) (RD 348/2001)</t>
  </si>
  <si>
    <t>Tractament de productes d'origen no animal per altes pressions (HPP)</t>
  </si>
  <si>
    <t>Tratamiento de productos de origen no animal por altas presiones (HPP)</t>
  </si>
  <si>
    <t>Carns i derivats, aus i caça</t>
  </si>
  <si>
    <t>Carnes y derivados, aves y caza</t>
  </si>
  <si>
    <t>*Fabricació o elaboració o transformació de greixos animals i llardons</t>
  </si>
  <si>
    <t>*Fabricación o elaboración o transformación de grasas animales y chicharrones</t>
  </si>
  <si>
    <t>*Fabricació o elaboració o transformació de productes carnis</t>
  </si>
  <si>
    <t>*Fabricación o elaboración o transformación de productos cárnicos</t>
  </si>
  <si>
    <t>*Fabricació o elaboració o transformació de productes a base de sang</t>
  </si>
  <si>
    <t>*Fabricación o elaboración o transf. de productes a base de sangre</t>
  </si>
  <si>
    <t>*Fabricació o elaboració o transformació d'estómacs, bufetes i budells tractats</t>
  </si>
  <si>
    <t>*Fabricación o elaboración o transformación de estómagos, vejigas e intestinos tratados</t>
  </si>
  <si>
    <t>*Fabricació o elaboració o transformació de col·lagen</t>
  </si>
  <si>
    <t>*Fabricación o elaboración o transformación de colágeno</t>
  </si>
  <si>
    <t>*Fabricació o elaboració o transformació de gelatines</t>
  </si>
  <si>
    <t>*Fabricación o elaboración o transformación de gelatinas</t>
  </si>
  <si>
    <t>*Fabricació o elaboració o transformació d'extractes i hidrolitzats de carns</t>
  </si>
  <si>
    <t>*Fabricación o elaboración o transformación de extractos e hidrolizados de carnes</t>
  </si>
  <si>
    <t>*Fabricació o elaboració o transformació de preparats de carn i carn picada</t>
  </si>
  <si>
    <t>*Fabricación o elaboración o transformación de preparados de carne y carne picada</t>
  </si>
  <si>
    <t>*Fabricació o elaboració o transformació de carn separada mecànicament</t>
  </si>
  <si>
    <t>*Fabricación o elaboración o transformación de carne separada mecánicamente</t>
  </si>
  <si>
    <t>*Fabricació de productes transformats a base de carn</t>
  </si>
  <si>
    <t>*Fabricación de productos transformados a base de carne</t>
  </si>
  <si>
    <t>*Envasament de greixos animals i llardons</t>
  </si>
  <si>
    <t>*Envasado de grasas animales y chicharrones</t>
  </si>
  <si>
    <t>*Envasament de carn d'ungulats</t>
  </si>
  <si>
    <t>*Envasado de carne de ungulados</t>
  </si>
  <si>
    <t>*Envasament de carn d'aviram</t>
  </si>
  <si>
    <t>*Envasado de carne de aves</t>
  </si>
  <si>
    <t>*Envasament de carn de lagomorfs</t>
  </si>
  <si>
    <t>*Envasado de carne de lagomorfos</t>
  </si>
  <si>
    <t>*Envasament de carn de caça</t>
  </si>
  <si>
    <t>*Envasado de carne de caza</t>
  </si>
  <si>
    <t>*Envasament de menuts, inclosa la sang</t>
  </si>
  <si>
    <t>*Envasado de despojos, incluida la sangre</t>
  </si>
  <si>
    <t>*Envasament de productes carnis</t>
  </si>
  <si>
    <t>*Envasado de productos cárnicos</t>
  </si>
  <si>
    <t>*Envasament de productes a base de sang</t>
  </si>
  <si>
    <t>*Envasado de productes a base de sangre</t>
  </si>
  <si>
    <t>*Envasament d'estómacs, bufetes i budells tractats</t>
  </si>
  <si>
    <t>*Envasado de estómagos, vejigas e intestinos tratados</t>
  </si>
  <si>
    <t>*Envasament de col·lagen</t>
  </si>
  <si>
    <t>*Envasado de colageno</t>
  </si>
  <si>
    <t>*Envasament de gelatines</t>
  </si>
  <si>
    <t>*Envasado de gelatinas</t>
  </si>
  <si>
    <t>*Envasament d'extractes i hidrolitzats de carn</t>
  </si>
  <si>
    <t>*Envasado de extractos y hidrolizados de carne</t>
  </si>
  <si>
    <t>*Envasament de preparats de carn i carn picada</t>
  </si>
  <si>
    <t>*Envasado de preparados de carne y carne picada</t>
  </si>
  <si>
    <t>*Envasament de carn separada mecànicament</t>
  </si>
  <si>
    <t>*Envasado de carne separada mecánicamente</t>
  </si>
  <si>
    <t>*Envasament de productes transformats a base de carn</t>
  </si>
  <si>
    <t>*Envasado de productos transformados a base de carne</t>
  </si>
  <si>
    <t>Distribució de greixos animals i llardons</t>
  </si>
  <si>
    <t>Distribución de grasas animales y chicharrones</t>
  </si>
  <si>
    <t>Distribució de carn d'ungulats</t>
  </si>
  <si>
    <t>Distribución de carne de ungulados</t>
  </si>
  <si>
    <t>Distribució de carn d'aviram</t>
  </si>
  <si>
    <t>Distribución de carne de ave</t>
  </si>
  <si>
    <t>Distribució de carn de lagomorfs</t>
  </si>
  <si>
    <t>Distribución de carne de lagomorfos</t>
  </si>
  <si>
    <t>Distribució de carn de caça</t>
  </si>
  <si>
    <t>Distribución de carne de caza</t>
  </si>
  <si>
    <t>Distribució de menuts, inclosa la sang</t>
  </si>
  <si>
    <t>Distribución de despojos, incluida la sangre</t>
  </si>
  <si>
    <t>Distribució de productes carnis</t>
  </si>
  <si>
    <t>Distribución de productos cárnicos</t>
  </si>
  <si>
    <t>Distribució de productes a base de sang</t>
  </si>
  <si>
    <t xml:space="preserve">Distribución de productes a base de sangre </t>
  </si>
  <si>
    <t>Distribució d'estómacs, bufetes i budells tractats</t>
  </si>
  <si>
    <t>Distribución de estómagos, vejigas e intestinos tratados</t>
  </si>
  <si>
    <t>Distribució de col·lagen</t>
  </si>
  <si>
    <t>Distribución de colageno</t>
  </si>
  <si>
    <t>Distribució de gelatines</t>
  </si>
  <si>
    <t>Distribución de gelatinas</t>
  </si>
  <si>
    <t>Distribució d'extractes i hidrolitzats de carn</t>
  </si>
  <si>
    <t>Distribución de extractos y hidrolizados de carne</t>
  </si>
  <si>
    <t>Distribució de preparats de carn i carn picada</t>
  </si>
  <si>
    <t>Distribución de preparados de carne y carne picada</t>
  </si>
  <si>
    <t>Distribució de carn separada mecànicament</t>
  </si>
  <si>
    <t>Distribución de carne separada mecánicamente</t>
  </si>
  <si>
    <t>Distribució de productes transformats a base de carn</t>
  </si>
  <si>
    <t>Distribución de productos transformados a base de carne</t>
  </si>
  <si>
    <t>*Emmagatzematge frigorífic</t>
  </si>
  <si>
    <t>*Almacenamiento frigorífico</t>
  </si>
  <si>
    <t>*Emmagatzematge en congelació</t>
  </si>
  <si>
    <t>*Almacenamiento en congelación</t>
  </si>
  <si>
    <t>Emmagatzematge sense control de temperatura</t>
  </si>
  <si>
    <t>Almacenamiento sin control de temperatura</t>
  </si>
  <si>
    <t>Importació de greixos animals i llardons</t>
  </si>
  <si>
    <t>Importación de grasas animales y chicharrones</t>
  </si>
  <si>
    <t>Importació de carn d'ungulats</t>
  </si>
  <si>
    <t>Importación de carne de ungulados</t>
  </si>
  <si>
    <t>Importació de carn d'aviram</t>
  </si>
  <si>
    <t>Importación de carne de aves</t>
  </si>
  <si>
    <t>Importació de carn de lagomorfs</t>
  </si>
  <si>
    <t>Importación de carne de lagomorfos</t>
  </si>
  <si>
    <t>Importació de carn de caça</t>
  </si>
  <si>
    <t>Importación de carne de caza</t>
  </si>
  <si>
    <t>Importació de menuts, inclosa la sang</t>
  </si>
  <si>
    <t>Importación de despojos, incluida la sangre</t>
  </si>
  <si>
    <t>Importació de productes carnis</t>
  </si>
  <si>
    <t>Importación de productos cárnicos</t>
  </si>
  <si>
    <t>Importació de productes a base de sang</t>
  </si>
  <si>
    <t xml:space="preserve">Importación de productes a base de sangre </t>
  </si>
  <si>
    <t>Importació d'estómacs, bufetes i budells tractats</t>
  </si>
  <si>
    <t>Importación de estómagos, vejigas e intestinos tratados</t>
  </si>
  <si>
    <t>Importació de col·lagen</t>
  </si>
  <si>
    <t>Importación de colageno</t>
  </si>
  <si>
    <t>Importació de gelatines</t>
  </si>
  <si>
    <t>Importación de gelatinas</t>
  </si>
  <si>
    <t>Importació  d'extractes i hidrolitzats de carn</t>
  </si>
  <si>
    <t>Importación  de extractos y hidrolizados de carne</t>
  </si>
  <si>
    <t>Importació de preparats de carn i carn picada</t>
  </si>
  <si>
    <t>Importación de preparados de carne y carne picada</t>
  </si>
  <si>
    <t>Importació de carn separada mecànicament</t>
  </si>
  <si>
    <t>Importación de carne separada mecánicamente</t>
  </si>
  <si>
    <t>Importació de productes transformats a base de carn</t>
  </si>
  <si>
    <t>Importación de productos transformados a base de carne</t>
  </si>
  <si>
    <t>*Sala d'especejament de carns d'ungulats</t>
  </si>
  <si>
    <t>*Sala de despiece de carnes de ungulados</t>
  </si>
  <si>
    <t>*Escorxador d'aviram</t>
  </si>
  <si>
    <t>*Matadero de aves</t>
  </si>
  <si>
    <t>*Sala d'especejament d'aviram</t>
  </si>
  <si>
    <t>*Sala de despiece de aves</t>
  </si>
  <si>
    <t>*Escorxador de lagomorfs</t>
  </si>
  <si>
    <t>*Matadero de lagomorfos</t>
  </si>
  <si>
    <t>*Sala d'especejament de carn de lagomorfs</t>
  </si>
  <si>
    <t>*Sala de despiece de carne de lagomorfos</t>
  </si>
  <si>
    <t>*Salaó i assecat de pernils</t>
  </si>
  <si>
    <t>*Salado y secado de jamones</t>
  </si>
  <si>
    <t>*Salaó i assecat de carn i de derivats carnis</t>
  </si>
  <si>
    <t>*Salado y secado de carne y derivados cárnicos</t>
  </si>
  <si>
    <t>*Escorxador de mamífers de caça de cria</t>
  </si>
  <si>
    <t>*Matadero de mamíferos de caza de cria</t>
  </si>
  <si>
    <t>*Sala d'especejament de mamífers de caça de cria</t>
  </si>
  <si>
    <t>*Sala de despiece de mamíferos de caza de cria</t>
  </si>
  <si>
    <t>*Escorxador de boví</t>
  </si>
  <si>
    <t>*Matadero de bovino</t>
  </si>
  <si>
    <t>*Escorxador de porcí</t>
  </si>
  <si>
    <t>*Matadero de porcino</t>
  </si>
  <si>
    <t>*Escorxador d'oví</t>
  </si>
  <si>
    <t>*Matadero de ovino</t>
  </si>
  <si>
    <t>*Escorxador de cabrum</t>
  </si>
  <si>
    <t>*Matadero de caprino</t>
  </si>
  <si>
    <t>*Escorxador de solípedes</t>
  </si>
  <si>
    <t>*Matadero de solípedos</t>
  </si>
  <si>
    <t>*Escorxador de ratites</t>
  </si>
  <si>
    <t>*Matadero de ratites</t>
  </si>
  <si>
    <t>*Sala d'especejament de carn de ratites</t>
  </si>
  <si>
    <t>*Sala de despiece de carne de ratites</t>
  </si>
  <si>
    <t>Sala d'especejament autoritzada per a la retirada de columna vertebral de boví</t>
  </si>
  <si>
    <t>Sala de despiece autorizada para la retirada de columna vertebral de bovino</t>
  </si>
  <si>
    <t>Sala d'especejament autoritzada per a la retirada de medul·la espinal d'oví i cabrum</t>
  </si>
  <si>
    <t>Sala de despiece autorizada para la retirada de médula espinal de ovino y caprino</t>
  </si>
  <si>
    <t>*Establiment de manipulació de caça silvestre major</t>
  </si>
  <si>
    <t>*Establecimiento de manipulación de caza silvestre mayor</t>
  </si>
  <si>
    <t>*Establiment de manipulació de caça silvestre menor</t>
  </si>
  <si>
    <t>*Establecimiento de manipulación de caza silvestre menor</t>
  </si>
  <si>
    <t>*Sala d'especejament de carn de caça silvestre major</t>
  </si>
  <si>
    <t>*Sala de despiece de carne de caza silvestre mayor</t>
  </si>
  <si>
    <t>*Sala d'especejament de carn de caça silvestre menor</t>
  </si>
  <si>
    <t>*Sala de despiece de carne de caza silvestre menor</t>
  </si>
  <si>
    <t>Sacrifici per ritus religiós</t>
  </si>
  <si>
    <t>Sacrificio por rito religioso</t>
  </si>
  <si>
    <t>*Mercat majorista del sector carni</t>
  </si>
  <si>
    <t>*Mercado mayorista del sector cárnico</t>
  </si>
  <si>
    <t>Sala d'especejament autoritzada per a la retirada de carn de cap de boví</t>
  </si>
  <si>
    <t>Sala de despiece autorizada para la retirada de carne de cabeza de bovino</t>
  </si>
  <si>
    <t>*Establiment de congelació</t>
  </si>
  <si>
    <t>*Establecimiento de congelación</t>
  </si>
  <si>
    <t>**Petit escorxador</t>
  </si>
  <si>
    <t>**Pequeño matadero</t>
  </si>
  <si>
    <t>**Escorxador mòbil</t>
  </si>
  <si>
    <t>**Matadero móvil</t>
  </si>
  <si>
    <t>*Establiment que rep braus lidiats sagnats</t>
  </si>
  <si>
    <t>*Establecimiento que recibe reses lidiadas sangradas</t>
  </si>
  <si>
    <t>*Explotació amb subministrament directe de petites quantitats d'aus de corral</t>
  </si>
  <si>
    <t>*Explotación con suministro directo de pequeñas cantidades de aves de corral</t>
  </si>
  <si>
    <t>*Explotació amb subministrament directe de petites quantitats de lagomorfs</t>
  </si>
  <si>
    <t>*Explotación con suministro directo de pequeñas cantidades de lagomorfos</t>
  </si>
  <si>
    <t>Escorxador que pot rebre animals sacrificats fora de l'escorxador</t>
  </si>
  <si>
    <t>Matadero que puede recibir animales sacrificados fuera del matadero</t>
  </si>
  <si>
    <t>Peix, crustacis, mol·luscs i derivats</t>
  </si>
  <si>
    <t>Pescado, crustáceos, moluscos y derivados</t>
  </si>
  <si>
    <t>*Fabricació o elaboració o transformació de productes de la pesca frescos (inclosos crustacis, angules i altres espècies)</t>
  </si>
  <si>
    <t>*Fabricación o elaboración o transformación de productos de  la pesca frescos (incluidos crustáceos, angulas y otras especies)</t>
  </si>
  <si>
    <t>*Fabricació o elaboració o transformació de productes de la pesca congelats</t>
  </si>
  <si>
    <t>*Fabricación o elaboración o transformación de productos de la pesca congelados</t>
  </si>
  <si>
    <t>*Fabricació o elaboració o transformació de conserves de productes de la pesca</t>
  </si>
  <si>
    <t>*Fabricación o elaboración o transformación de conservas de productos de la pesca</t>
  </si>
  <si>
    <t>*Fabricació o elaboració o transformació de semiconserves de productes de la pesca</t>
  </si>
  <si>
    <t>*Fabricación o elaboración o transformación de semiconservas de productos de la pesca</t>
  </si>
  <si>
    <t>*Fabricació o elaboració o transformació de productes de la pesca fumats</t>
  </si>
  <si>
    <t>*Fabricación o elaboración o transformación de productos de la pesca ahumados</t>
  </si>
  <si>
    <t>*Fabricació o elaboració o transformació de productes de la pesca salats i en salaó</t>
  </si>
  <si>
    <t>*Fabricación o elaboración o transformación de productos de la pesca salados y en salazón</t>
  </si>
  <si>
    <t>*Fabricació de productes de la pesca secsalats i dessecats</t>
  </si>
  <si>
    <t>*Fabricación de productos de la pesca seco-salados y desecados</t>
  </si>
  <si>
    <t>*Fabricació o elaboració o transformació de cargols terrestres transformats</t>
  </si>
  <si>
    <t>*Fabricación o elaboración o transformación de caracoles terrestres transformados</t>
  </si>
  <si>
    <t>*Fabricació o elaboració o transformació d'anques de granota</t>
  </si>
  <si>
    <t>*Fabricación o elaboración o transformación de ancas de rana</t>
  </si>
  <si>
    <t>*Fabricació de productes de la pesca pasteuritzats o cuits</t>
  </si>
  <si>
    <t>*Fabricació de productos de la pesca pasteurizados o cocidos</t>
  </si>
  <si>
    <t>*Fabricació de productes transformats a base de peix</t>
  </si>
  <si>
    <t>*Fabricación de productos transformados a base de pescado</t>
  </si>
  <si>
    <t>*Fabricació o elaboració o transformació d'olis o greixos de peix</t>
  </si>
  <si>
    <t>*Fabricación o elaboración o transformación de aceites o grasas de pescado</t>
  </si>
  <si>
    <t>*Fabricació de greixos d'altres animals marins</t>
  </si>
  <si>
    <t>*Fabricación de grasas de otros animales marinos</t>
  </si>
  <si>
    <t>*Fabricació o elaboració o transformació de productes de la pesca descongelats</t>
  </si>
  <si>
    <t>*Fabricación o elaboración o transformación de productos de la pesca descongelados</t>
  </si>
  <si>
    <t>*Fabricació o elaboració o transformació de cargols terrestres congelats</t>
  </si>
  <si>
    <t>*Fabricación o elaboración o transformación de caracoles terrestres congelados</t>
  </si>
  <si>
    <t>*Envasament de productes de la pesca frescos (inclosos crustacis, angules i altres espècies)</t>
  </si>
  <si>
    <t>*Envasado de productos de la pesca frescos (incluidos crustáceos, angulas y otras especies)</t>
  </si>
  <si>
    <t>*Envasament de productes de la pesca congelats</t>
  </si>
  <si>
    <t>*Envasado de productos de la pesca congelados</t>
  </si>
  <si>
    <t>*Envasament de conserves de productes de la pesca</t>
  </si>
  <si>
    <t>*Envasado de conservas de productos de la pesca</t>
  </si>
  <si>
    <t>*Envasament de semiconserves de productes de la pesca</t>
  </si>
  <si>
    <t>*Envasado de semiconservas de productos de la pesca</t>
  </si>
  <si>
    <t>*Envasament de productes de la pesca fumats</t>
  </si>
  <si>
    <t>*Envasado de productos de la pesca ahumados</t>
  </si>
  <si>
    <t>*Envasament de productes de la pesca salats i en salaó</t>
  </si>
  <si>
    <t>*Envasado de productos de la pesca salados y en salazón</t>
  </si>
  <si>
    <t>*Envasament de productes de la pesca secosalats i dessecats</t>
  </si>
  <si>
    <t>*Envasado de productos de la pesca seco-salados y desecados</t>
  </si>
  <si>
    <t>*Envasament de cargols terrestres transformats</t>
  </si>
  <si>
    <t>*Envasado de caracoles terrestres transformados</t>
  </si>
  <si>
    <t>*Envasament d'anques de granota</t>
  </si>
  <si>
    <t>*Envasado de ancas de rana</t>
  </si>
  <si>
    <t>*Envasament de productes de la pesca pasteuritzats o cuits</t>
  </si>
  <si>
    <t>*Envasado de productos de la pesca pasteurizados o cocidos</t>
  </si>
  <si>
    <t>*Envasament de productes transformats a base de peix</t>
  </si>
  <si>
    <t>*Envasado de productos transformados a base de pescado</t>
  </si>
  <si>
    <t>*Envasament d'olis o greixos de peix</t>
  </si>
  <si>
    <t>*Envasado de aceites o grasas de pescado</t>
  </si>
  <si>
    <t>*Envasament de greixos d'altres animals marins</t>
  </si>
  <si>
    <t>*Envasado de grasas de otros animales marinos</t>
  </si>
  <si>
    <t>*Envasament de productes de la pesca descongelats</t>
  </si>
  <si>
    <t>*Envasado de productos de la pesca descongelados</t>
  </si>
  <si>
    <t>*Envasament de cargols terrestres congelats</t>
  </si>
  <si>
    <t>*Envasado de caracoles terrestres congelados</t>
  </si>
  <si>
    <t>*Envasado de colágeno</t>
  </si>
  <si>
    <t>Distribució de productes de la pesca frescos (inclosos crustacis, angules i altres espècies)</t>
  </si>
  <si>
    <t>Distribución de productos de la pesca frescos (incluidos crustáceos, angulas y otras especies)</t>
  </si>
  <si>
    <t>Distribució de productes de la pesca congelats</t>
  </si>
  <si>
    <t>Distribución de productos de la pesca congelados</t>
  </si>
  <si>
    <t>Distribució de conserves de productes de la pesca</t>
  </si>
  <si>
    <t>Distribución de conservas de productos de la pesca</t>
  </si>
  <si>
    <t>Distribució de semiconserves de productes de la pesca</t>
  </si>
  <si>
    <t>Distribución de semiconservas de productos de la pesca</t>
  </si>
  <si>
    <t>Distribució de productes de la pesca fumats</t>
  </si>
  <si>
    <t>Distribución de productos de la pesca ahumados</t>
  </si>
  <si>
    <t>Distribució de productes de la pesca salats i en salaó</t>
  </si>
  <si>
    <t>Distribución de productos de la pesca salados y en salazón</t>
  </si>
  <si>
    <t>Distribució de productes de la pesca secosalats i dessecats</t>
  </si>
  <si>
    <t>Distribución de productos de la pesca seco-salados y desecados</t>
  </si>
  <si>
    <t xml:space="preserve">Distribució de cargols terrestres transformats </t>
  </si>
  <si>
    <t>Distribución de caracoles terrestres transformados</t>
  </si>
  <si>
    <t>Distribució d'anques de granota</t>
  </si>
  <si>
    <t>Distribución de ancas de rana</t>
  </si>
  <si>
    <t>Distribució de productes de la pesca pasteuritzats o cuits</t>
  </si>
  <si>
    <t>Distribución de productos de la pesca pasteurizados o cocidos</t>
  </si>
  <si>
    <t>Distribució de productes transformats a base de peix</t>
  </si>
  <si>
    <t>Distribución de productos transformados a base de pescado</t>
  </si>
  <si>
    <t>Distribució d'olis o greixos de peix</t>
  </si>
  <si>
    <t>Distribución de aceites o grasas de pescado</t>
  </si>
  <si>
    <t>Distribució de greixos d'altres animals marins</t>
  </si>
  <si>
    <t>Distribución de grasas d'otros animales marinos</t>
  </si>
  <si>
    <t>Distribució de productes de la pesca descongelats</t>
  </si>
  <si>
    <t>Distribución de productos de la pesca descongelados</t>
  </si>
  <si>
    <t>Distribució de cargols terrestres vius</t>
  </si>
  <si>
    <t>Distribución de caracoles terrestres vivos</t>
  </si>
  <si>
    <t>Distribució de mol·luscs bivalves, equinoderms, tunicats i gasteròpodes marins vius</t>
  </si>
  <si>
    <t>Distribución de moluscos bivalvos, equinodermos, tunicados y gasterópodos marinos vivos</t>
  </si>
  <si>
    <t>Distribució de cargols terrestres congelats</t>
  </si>
  <si>
    <t>Distribución de caracoles terrestres congelados</t>
  </si>
  <si>
    <t>Distribución de colágeno</t>
  </si>
  <si>
    <t>Importació de productes de la pesca frescos (inclosos crustacis, angules i altres espècies)</t>
  </si>
  <si>
    <t>Importación de productos de la pesca frescos (incluidos crustáceos, angulas y otras especies)</t>
  </si>
  <si>
    <t>Importació de productes de la pesca congelats</t>
  </si>
  <si>
    <t>Importación de productos de la pesca congelados</t>
  </si>
  <si>
    <t>Importació de conserves de productes de la pesca</t>
  </si>
  <si>
    <t>Importación de conservas de productos de la pesca</t>
  </si>
  <si>
    <t>Importació de semiconserves de productes de la pesca</t>
  </si>
  <si>
    <t>Importación de semiconservas de productos de la pesca</t>
  </si>
  <si>
    <t>Importació de productes de la pesca fumats</t>
  </si>
  <si>
    <t>Importación de productos de la pesca ahumados</t>
  </si>
  <si>
    <t>Importació de productes de la pesca salats i en salaó</t>
  </si>
  <si>
    <t>Importación de productos de la pesca salados y salazón</t>
  </si>
  <si>
    <t>Importació de productes de la pesca secosalats i dessecats</t>
  </si>
  <si>
    <t>Importación de productos de la pesca seco-salados y desecados</t>
  </si>
  <si>
    <t>Importació de cargols terrestres transformats</t>
  </si>
  <si>
    <t>Importación de caracoles terrestres transformados</t>
  </si>
  <si>
    <t>Importació d'anques de granota</t>
  </si>
  <si>
    <t>Importación de ancas de rana</t>
  </si>
  <si>
    <t>Importació de productes de la pesca pasteuritzats o cuits</t>
  </si>
  <si>
    <t>Importación de productos de la pesca pasteurizados o cocidos</t>
  </si>
  <si>
    <t>Importació de productes transformats a base de peix</t>
  </si>
  <si>
    <t>Importación de productos transformados a base de pescado</t>
  </si>
  <si>
    <t>Importació d'olis o greixos de peix</t>
  </si>
  <si>
    <t>Importación de aceites o grasas de pescado</t>
  </si>
  <si>
    <t>Importació de greixos d'altres animals marins</t>
  </si>
  <si>
    <t>Importación de grasas de otros animales marinos</t>
  </si>
  <si>
    <t>Importació de productes de la pesca descongelats</t>
  </si>
  <si>
    <t>Importación de productos de la pesca descongelados</t>
  </si>
  <si>
    <t>Importació de cargols terrestres vius</t>
  </si>
  <si>
    <t>Importación de caracoles terrestres vivos</t>
  </si>
  <si>
    <t>Importació de mol·luscs bivalves, equinoderms, tunicats i gasteròpodes marins vius</t>
  </si>
  <si>
    <t>Importación de moluscos bivalvos, equinodermos, tunicados y gasterópodos vivos</t>
  </si>
  <si>
    <t>Importació de cargols terrestres congelats</t>
  </si>
  <si>
    <t>Importación de caracoles terrestres congelados</t>
  </si>
  <si>
    <t>Importación de colágeno</t>
  </si>
  <si>
    <t>*Vaixell factoria</t>
  </si>
  <si>
    <t>*Buque factoría</t>
  </si>
  <si>
    <t>*Vaixell congelador</t>
  </si>
  <si>
    <t>*Buque congelador</t>
  </si>
  <si>
    <t>*Centre de depuració de mol·luscs</t>
  </si>
  <si>
    <t>*Centro de depuración de moluscos</t>
  </si>
  <si>
    <t>*Centre d'expedició d'invertebrats marins (inclosos equinoderms i gasteròpodes)</t>
  </si>
  <si>
    <t>*Centro de expedición de invertebrados marinos (incluidos equinodermos y gasterópodos)</t>
  </si>
  <si>
    <t>*Establiment de neteja/manipulació/envasament de crancs vius</t>
  </si>
  <si>
    <t>*Establecimiento de limpieza/manipulación/envasado de cangrejos vivos</t>
  </si>
  <si>
    <t>*Llotja o mercat de subhastes</t>
  </si>
  <si>
    <t>*Lonja o mercado de subastas</t>
  </si>
  <si>
    <t>*Mercat majorista de productes de la pesca</t>
  </si>
  <si>
    <t>*Mercado majorista de productos de la pesca</t>
  </si>
  <si>
    <t>*Establiment de congelació de productes de la pesca</t>
  </si>
  <si>
    <t>*Establecimiento de congelación de productos de la pesca</t>
  </si>
  <si>
    <t>*Bullidor de productes de la pesca</t>
  </si>
  <si>
    <t>*Cocedero de productos de la pesca</t>
  </si>
  <si>
    <t>*Establiment de descongelació de productes pesquers</t>
  </si>
  <si>
    <t>*Establecimiento de descongelación de productos pesqueros</t>
  </si>
  <si>
    <t>Establiment de neteja/ manipulació/envasament de cargols terrestres vius</t>
  </si>
  <si>
    <t>Establecimiento de limpieza/manipulación/envasado de caracoles terrestres vivos</t>
  </si>
  <si>
    <t>*Establiment d'aqüicultura autoritzat a sacrificar peixos amb atordiment mitjançant percussió i/o quan hi hagi un sagnat posterior a l'atordiment</t>
  </si>
  <si>
    <t>*Establecimiento de acuicultura autorizado a sacrificar peces con aturdimiento mediante percusión y/o cuando haya un sangrado posterior al aturdimiento</t>
  </si>
  <si>
    <t>*Establiment de sacrifici de granotes</t>
  </si>
  <si>
    <t>*Establecimiento de sacrificio de ranas</t>
  </si>
  <si>
    <t>*Operador intermediari autoritzat de mol·luscs bivalves vius</t>
  </si>
  <si>
    <t>*Operador intermediario autorizado de moluscos bivalvos vivos</t>
  </si>
  <si>
    <t>Ous i derivats</t>
  </si>
  <si>
    <t>Huevos y derivados</t>
  </si>
  <si>
    <t>*Fabricació o elaboració o transformació d'ovoproductes</t>
  </si>
  <si>
    <t>*Fabricación o elaboración o transformación de ovoproductos</t>
  </si>
  <si>
    <t>*Fabricació o elaboració o transformació d'ou líquid</t>
  </si>
  <si>
    <t>*Fabricación o elaboración o transformación de huevo líquido</t>
  </si>
  <si>
    <t>*Fabricació de productes transformats a base d'ou</t>
  </si>
  <si>
    <t>*Fabricación de productos transformados a base de huevo</t>
  </si>
  <si>
    <t>*Envasament d'ovoproductes</t>
  </si>
  <si>
    <t>*Envasado de ovoproductos</t>
  </si>
  <si>
    <t>*Envasament d'ous d'altres espècies</t>
  </si>
  <si>
    <t>*Envasado de huevos de otras especies</t>
  </si>
  <si>
    <t>*Envasament d'ou líquid</t>
  </si>
  <si>
    <t>*Envasado de huevo líquido</t>
  </si>
  <si>
    <t>*Envasament de productes transformats a base d'ou</t>
  </si>
  <si>
    <t>*Envasado de productos transformados a base de huevo</t>
  </si>
  <si>
    <t>Distribució d'ous de ''Gallus gallus''</t>
  </si>
  <si>
    <t>Distribución de huevos de  ''Gallus gallus''</t>
  </si>
  <si>
    <t>Distribució d'ovoproductes</t>
  </si>
  <si>
    <t>Distribución de ovoproductos</t>
  </si>
  <si>
    <t>Distribució d'ous d'altres especies</t>
  </si>
  <si>
    <t>Distribución de huevos de otras especies</t>
  </si>
  <si>
    <t>Distribució d'ou líquid</t>
  </si>
  <si>
    <t>Distribución de huevo líquido</t>
  </si>
  <si>
    <t xml:space="preserve">Distribució de productes transformats a base d'ou </t>
  </si>
  <si>
    <t>Distribución de productos transformados a base de huevo</t>
  </si>
  <si>
    <t>Importació d'ous de  ''Gallus gallus''</t>
  </si>
  <si>
    <t>Importación de huevos de  ''Gallus gallus''</t>
  </si>
  <si>
    <t>Importació d'ovoproductes</t>
  </si>
  <si>
    <t>Importación de ovoproductos</t>
  </si>
  <si>
    <t>Importació d'ous d'altres espècies</t>
  </si>
  <si>
    <t>Importación de huevos de otras especies</t>
  </si>
  <si>
    <t>Importació d'ou líquid</t>
  </si>
  <si>
    <t>Importación de huevo líquido</t>
  </si>
  <si>
    <t xml:space="preserve">Importació de productes transformats a base d'ou </t>
  </si>
  <si>
    <t>Importación de productos transformados a base de huevo</t>
  </si>
  <si>
    <t>*Centre d'embalatge d'ous</t>
  </si>
  <si>
    <t>*Centro de embalaje de huevos</t>
  </si>
  <si>
    <t>Col·lector d'ous</t>
  </si>
  <si>
    <t>Colector de huevos</t>
  </si>
  <si>
    <t>Llet i derivats</t>
  </si>
  <si>
    <t>Leche y derivados</t>
  </si>
  <si>
    <t>*Fabricació de llet deshidratada parcialment (evaporada i concentrada)</t>
  </si>
  <si>
    <t>*Fabricación de leche deshidratada parcialmente (evaporada y concentrada)</t>
  </si>
  <si>
    <t>*Fabricació o elaboració o transformació de llet condensada</t>
  </si>
  <si>
    <t>*Fabricación o elaboración o transformación de leche condensada</t>
  </si>
  <si>
    <t>*Fabricació o elaboració o transformació de llet en pols</t>
  </si>
  <si>
    <t>*Fabricación o elaboración o transformación de leche en polvo</t>
  </si>
  <si>
    <t>*Fabricació o elaboració o transformació de llet fermentada (iogurt, etc...)</t>
  </si>
  <si>
    <t>*Fabricación o elaboración o transformación de leche fermentada (yogurt, etc.)</t>
  </si>
  <si>
    <t>*Fabricació o elaboració o transformació de formatges madurats</t>
  </si>
  <si>
    <t>*Fabricación o elaboración o transformación de quesos madurados</t>
  </si>
  <si>
    <t>*Fabricació o elaboració o transformació de formatges frescos</t>
  </si>
  <si>
    <t>*Fabricación o elaboración o transformación de quesos frescos</t>
  </si>
  <si>
    <t>*Fabricació o elaboració o transformació de formatges fosos</t>
  </si>
  <si>
    <t>*Fabricación o elaboración o transformación de quesos fundidos</t>
  </si>
  <si>
    <t>*Fabricació o elaboració o transformació de quallades</t>
  </si>
  <si>
    <t>*Fabricación o elaboración o transformación de cuajadas</t>
  </si>
  <si>
    <t>*Fabricació o elaboració o transformació de nata</t>
  </si>
  <si>
    <t>*Fabricación o elaboración o transformación de nata</t>
  </si>
  <si>
    <t>*Fabricació o elaboració o transformació de matèries grasses làcties (mantega)</t>
  </si>
  <si>
    <t>*Fabricación o elaboración o transformación de materias grasas lácteas (mantequilla)</t>
  </si>
  <si>
    <t>*Fabricació o elaboració o transformació de sèrums lactis</t>
  </si>
  <si>
    <t>*Fabricación o elaboración o transformació de sueros lácteos</t>
  </si>
  <si>
    <t>*Fabricació o elaboració o transformació de sèrums lactis en pols</t>
  </si>
  <si>
    <t>*Fabricación o elaboración o transform. de sueros lácteos en polvo</t>
  </si>
  <si>
    <t>*Fabricació o elaboració o transformació de recuit</t>
  </si>
  <si>
    <t>*Fabricación o elaboración o transformación de requesón</t>
  </si>
  <si>
    <t>*Fabricació o elaboració o transformació de productes lactis fraccionats</t>
  </si>
  <si>
    <t>*Fabricación o elaboración o transformación de productos lácteos fraccionados</t>
  </si>
  <si>
    <t>*Fabricació de productes transformats a base de llet</t>
  </si>
  <si>
    <t>*Fabricación de productos transformados a base de leche</t>
  </si>
  <si>
    <t>*Fabricació o elaboració o transformació de llet UHT i esterilitzada</t>
  </si>
  <si>
    <t>*Fabricación o elaboración o transformación de leche UHT y esterilizada</t>
  </si>
  <si>
    <t>*Fabricació o elaboració o transformació de llet pasteuritzada</t>
  </si>
  <si>
    <t>*Fabricación o elaboración o transformación de leche pasterizada</t>
  </si>
  <si>
    <t>*Envasament de llet crua</t>
  </si>
  <si>
    <t>*Envasado de leche cruda</t>
  </si>
  <si>
    <t>*Envasament de llet deshidratada parcialment (evaporada i concentrada)</t>
  </si>
  <si>
    <t>*Envasado de leche deshidratada parcialmente (evaporada y concentrada)</t>
  </si>
  <si>
    <t>*Envasament de llet condensada</t>
  </si>
  <si>
    <t>*Envasado de leche condensada</t>
  </si>
  <si>
    <t>*Envasament de llet en pols</t>
  </si>
  <si>
    <t>*Envasado de leche en polvo</t>
  </si>
  <si>
    <t>*Envasament de llet fermentada (iogurt, etc...)</t>
  </si>
  <si>
    <t>*Envasado de leche fermentada (yogurt, etc...)</t>
  </si>
  <si>
    <t>*Envasament de formatges madurats</t>
  </si>
  <si>
    <t>*Envasado de quesos madurados</t>
  </si>
  <si>
    <t>*Envasament de formatges frescos</t>
  </si>
  <si>
    <t>*Envasado de quesos frescos</t>
  </si>
  <si>
    <t>*Envasament de formatges fosos</t>
  </si>
  <si>
    <t>*Envasado de quesos fundidos</t>
  </si>
  <si>
    <t>*Envasament de quallades</t>
  </si>
  <si>
    <t>*Envasado de cuajadas</t>
  </si>
  <si>
    <t>*Envasament de nata</t>
  </si>
  <si>
    <t>*Envasado de nata</t>
  </si>
  <si>
    <t>*Envasament de matèries grasses làcties (mantega)</t>
  </si>
  <si>
    <t>*Envasado de materias grasas lácteas (mantequilla)</t>
  </si>
  <si>
    <t>*Envasament de sèrums lactis</t>
  </si>
  <si>
    <t>*Envasado de sueros lácteos</t>
  </si>
  <si>
    <t>*Envasament de sèrums lactis en pols</t>
  </si>
  <si>
    <t>*Envasado de sueros lácteos en polvo</t>
  </si>
  <si>
    <t>*Envasament de recuit</t>
  </si>
  <si>
    <t>*Envasado de requesón</t>
  </si>
  <si>
    <t>*Envasament de productes lactis fraccionats</t>
  </si>
  <si>
    <t>*Envasado de productos lácteos fraccionados</t>
  </si>
  <si>
    <t>*Envasament de productes transformats a base de llet</t>
  </si>
  <si>
    <t>*Envasado de productos transformados a base de leche</t>
  </si>
  <si>
    <t>Distribució de llet crua</t>
  </si>
  <si>
    <t>Distribución de leche cruda</t>
  </si>
  <si>
    <t>Distribució de llet deshidratada parcialment (evaporada i concentrada)</t>
  </si>
  <si>
    <t>Distribución de leche deshidratada parcialmente (evaporada y concentrada)</t>
  </si>
  <si>
    <t>Distribució de llet condensada</t>
  </si>
  <si>
    <t>Distribución de leche condensada</t>
  </si>
  <si>
    <t>Distribució de llet en pols</t>
  </si>
  <si>
    <t>Distribución de leche en polvo</t>
  </si>
  <si>
    <t>Distribució de llet fermentada (iogurt, etc...)</t>
  </si>
  <si>
    <t>Distribución de leche fermentada (yogurt, etc...)</t>
  </si>
  <si>
    <t>Distribució de formatges madurats</t>
  </si>
  <si>
    <t>Distribución de quesos madurados</t>
  </si>
  <si>
    <t>Distribució de formatges frescos</t>
  </si>
  <si>
    <t>Distribución de quesos frescos</t>
  </si>
  <si>
    <t>Distribució de formatges fosos</t>
  </si>
  <si>
    <t>Distribución de quesos fundidos</t>
  </si>
  <si>
    <t>Distribució de quallades</t>
  </si>
  <si>
    <t>Distribución de cuajadas</t>
  </si>
  <si>
    <t>Distribució de nata</t>
  </si>
  <si>
    <t>Distribución de nata</t>
  </si>
  <si>
    <t>Distribució de matèries grasses làcties (mantega)</t>
  </si>
  <si>
    <t>Distribución de materias grasas lácteas (mantequilla)</t>
  </si>
  <si>
    <t>Distribució de sèrums lactis</t>
  </si>
  <si>
    <t>Distribución de sueros lácteos</t>
  </si>
  <si>
    <t>Distribució de sèrums lactis en pols</t>
  </si>
  <si>
    <t>Distribución de sueros lácteos en polvo</t>
  </si>
  <si>
    <t>Distribució de recuit</t>
  </si>
  <si>
    <t>Distribución de requesón</t>
  </si>
  <si>
    <t>Distribució de productes lactis fraccionats</t>
  </si>
  <si>
    <t>Distribución de productos lácteos fraccionados</t>
  </si>
  <si>
    <t>Distribució de productes transformats a base de llet</t>
  </si>
  <si>
    <t>Distribución de productos transformados a base de leche</t>
  </si>
  <si>
    <t>Distribució de llet UHT i esterilitzada</t>
  </si>
  <si>
    <t>Distribución de leche UHT y esterilizada</t>
  </si>
  <si>
    <t>Distribució de llet pasteuritzada</t>
  </si>
  <si>
    <t>Distribución de leche pasterizada</t>
  </si>
  <si>
    <t>Importació de llet crua</t>
  </si>
  <si>
    <t>Importación de leche cruda</t>
  </si>
  <si>
    <t>Importació de llet deshidratada parcialment (evaporada i concentrada)</t>
  </si>
  <si>
    <t>Importación de leche deshidratada parcialmente (evaporada y concentrada)</t>
  </si>
  <si>
    <t>Importació de llet condensada</t>
  </si>
  <si>
    <t>Importación de leche condensada</t>
  </si>
  <si>
    <t>Importació de llet en pols</t>
  </si>
  <si>
    <t>Importación de leche en polvo</t>
  </si>
  <si>
    <t>Importació de llet fermentada (iogurt, etc...)</t>
  </si>
  <si>
    <t>Importación de leche fermentada (yogurt, etc...)</t>
  </si>
  <si>
    <t>Importació de formatges madurats</t>
  </si>
  <si>
    <t>Importación de quesos madurados</t>
  </si>
  <si>
    <t>Importació de formatges frescos</t>
  </si>
  <si>
    <t>Importación de quesos frescos</t>
  </si>
  <si>
    <t>Importació de formatges fosos</t>
  </si>
  <si>
    <t>Importación de quesos fundidos</t>
  </si>
  <si>
    <t>Importació de quallades</t>
  </si>
  <si>
    <t>Importación de cuajadas</t>
  </si>
  <si>
    <t>Importació de nata</t>
  </si>
  <si>
    <t>Importación de nata</t>
  </si>
  <si>
    <t>Importació de matèries grasses làcties (mantega)</t>
  </si>
  <si>
    <t>Importación de materias grasas lácteas (mantequilla)</t>
  </si>
  <si>
    <t>Importació de sèrums lactis</t>
  </si>
  <si>
    <t>Importación de sueros lácteos</t>
  </si>
  <si>
    <t>Importació de sèrums lactis en pols</t>
  </si>
  <si>
    <t>Importación de sueros lácteos en polvo</t>
  </si>
  <si>
    <t>Importació de recuit</t>
  </si>
  <si>
    <t>Importación de requesón</t>
  </si>
  <si>
    <t>Importació de productes lactis fraccionats</t>
  </si>
  <si>
    <t>Importación de productos lácteos fraccionados</t>
  </si>
  <si>
    <t>Importació de productes transformats a base de llet</t>
  </si>
  <si>
    <t>Importación de productos transformados a base de leche</t>
  </si>
  <si>
    <t>Importació de llet UHT i esterilitzada</t>
  </si>
  <si>
    <t>Importación de leche UHT y esterilizada</t>
  </si>
  <si>
    <t>Importació de llet pasteuritzada</t>
  </si>
  <si>
    <t>Importación de leche pasterizada</t>
  </si>
  <si>
    <t>*Centre de recollida de llet</t>
  </si>
  <si>
    <t>*Centro de recogida de leche</t>
  </si>
  <si>
    <t>*Centre de maduració de formatges</t>
  </si>
  <si>
    <t>*Centro de maduración de quesos</t>
  </si>
  <si>
    <t>*Centre de fumat de formatges</t>
  </si>
  <si>
    <t>*Centro de ahumado de quesos</t>
  </si>
  <si>
    <t>*Establiment de congelació de productes lactis</t>
  </si>
  <si>
    <t>*Establecimiento de congelación de productos lácteos</t>
  </si>
  <si>
    <t>Oleaginoses i greixos comestibles</t>
  </si>
  <si>
    <t>Oleaginosas y grasas comestibles</t>
  </si>
  <si>
    <t>Fabricació o elaboració o transformació d'oli d'oliva</t>
  </si>
  <si>
    <t>Fabricación o elaboración o transformación de aceite de oliva</t>
  </si>
  <si>
    <t>Fabricació o elaboració o transformació d'olis de llavors oleaginoses</t>
  </si>
  <si>
    <t>Fabricación o elaboración o transformación de aceites de semillas oleaginosas</t>
  </si>
  <si>
    <t>Fabricació o elaboració o transformació d'altres olis i greixos vegetals</t>
  </si>
  <si>
    <t>Fabricación o elaboración o transformación de otros aceites y grasas vegetales</t>
  </si>
  <si>
    <t>Fabricació de matèries grasses compostes (vegetals o animals)</t>
  </si>
  <si>
    <t>Fabricación de materias grasas compuestas (vegetales o animales)</t>
  </si>
  <si>
    <t>Fabricació o elaboració o transformació d'oli de sansa d'oliva</t>
  </si>
  <si>
    <t>Fabricación o elaboración o transformación de aceite de orujo de oliva</t>
  </si>
  <si>
    <t>Fabricació o elaboració o transformació de productes de l'oliva diferents de l'oli</t>
  </si>
  <si>
    <t>Fabricación o elaboración o transformación de productos de la aceituna distintos del aceite</t>
  </si>
  <si>
    <t>Fabricació o elaboració o transformació de condiments preparats</t>
  </si>
  <si>
    <t>Fabricación o elaboración o transformación de condimentos preparados</t>
  </si>
  <si>
    <t>Envasament d'oli d'oliva</t>
  </si>
  <si>
    <t>Envasado de aceite de oliva</t>
  </si>
  <si>
    <t>Envasament d'olis de llavors oleaginoses</t>
  </si>
  <si>
    <t>Envasado de aceites de semillas oleaginosas</t>
  </si>
  <si>
    <t>Envasament d'altres olis i greixos vegetals</t>
  </si>
  <si>
    <t>Envasado de otros aceites y grasas vegetales</t>
  </si>
  <si>
    <t>Envasament de materies grasses compostes (vegetals o animals)</t>
  </si>
  <si>
    <t>Envasado de materias grasas compuestas (vegetales o animales)</t>
  </si>
  <si>
    <t>Envasament d'oli de sansa  d'oliva</t>
  </si>
  <si>
    <t>Envasado de aceite de orujo de oliva</t>
  </si>
  <si>
    <t>Envasament de productes de l'oliva diferents de l'oli</t>
  </si>
  <si>
    <t>Envasado de productos de la aceituna distintos del aceite</t>
  </si>
  <si>
    <t>Envasament de condiments preparats</t>
  </si>
  <si>
    <t>Envasado de condimentos preparados</t>
  </si>
  <si>
    <t>Distribució d'oli d'oliva</t>
  </si>
  <si>
    <t>Distribución de aceite de oliva</t>
  </si>
  <si>
    <t>Distribució d'olis de llavors oleaginoses</t>
  </si>
  <si>
    <t>Distribución de aceites de semillas oleaginosas</t>
  </si>
  <si>
    <t>Distribució d'altres olis i greixos vegetals</t>
  </si>
  <si>
    <t>Distribución de otros aceites y grasas vegetales</t>
  </si>
  <si>
    <t>Distribución de grasas de otros animales marinos</t>
  </si>
  <si>
    <t>Distribució de matèries grasses compostes (vegetals o animals)</t>
  </si>
  <si>
    <t>Distribución de materias grasas compuestas (vegetales o animales)</t>
  </si>
  <si>
    <t>Distribució d'oli de sansa d'oliva</t>
  </si>
  <si>
    <t>Distribución de aceite de orujo de oliva</t>
  </si>
  <si>
    <t>Distribució de productes de l'oliva diferents de l'oli</t>
  </si>
  <si>
    <t>Distribución de productos de la aceituna distintos del aceite</t>
  </si>
  <si>
    <t>Distribució de condiments preparats</t>
  </si>
  <si>
    <t>Distribución de condimentos preparados</t>
  </si>
  <si>
    <t>Emmagatzematge d'oli d'oliva</t>
  </si>
  <si>
    <t>Almacenamiento de aceite de oliva</t>
  </si>
  <si>
    <t>Emmagatzematge d'olis de llavors oleaginoses</t>
  </si>
  <si>
    <t>Almacenamiento de aceites de semillas oleaginosas</t>
  </si>
  <si>
    <t>Emmagatzematge d'altres olis i greixos vegetals</t>
  </si>
  <si>
    <t>Almacenamiento de otros aceites y grasas vegetales</t>
  </si>
  <si>
    <t>*Emmagatzematge d'olis o greixos de peix</t>
  </si>
  <si>
    <t>*Almacenamiento de aceites o grasas de pescado</t>
  </si>
  <si>
    <t>*Emmagatzematge de greixos d'altres animals marins</t>
  </si>
  <si>
    <t>*Almacenamiento de grasas de otros animales marinos</t>
  </si>
  <si>
    <t>Emmagatzematge de matèries grasses compostes (vegetals o animals)</t>
  </si>
  <si>
    <t>Almacenamiento de materias grasas compuestas (vegetales o animales)</t>
  </si>
  <si>
    <t>Emmagatzematge d'oli de sansa d'oliva</t>
  </si>
  <si>
    <t>Almacenamiento de aceite de orujo de oliva</t>
  </si>
  <si>
    <t>Emmagatzematge de productes de l'oliva diferents de l'oli</t>
  </si>
  <si>
    <t>Almacenamiento de productos de la aceituna distintos del aceite</t>
  </si>
  <si>
    <t>Emmagatzematge de condiments preparats</t>
  </si>
  <si>
    <t>Almacenamiento de condimentos preparados</t>
  </si>
  <si>
    <t>Importació d'oli d'oliva</t>
  </si>
  <si>
    <t>Importación de aceite de oliva</t>
  </si>
  <si>
    <t>Importació d'olis de llavors oleaginoses</t>
  </si>
  <si>
    <t>Importación de aceites de semillas oleaginosas</t>
  </si>
  <si>
    <t>Importació d'altres olis i greixos vegetals</t>
  </si>
  <si>
    <t>Importación de otros aceites y grasas vegetales</t>
  </si>
  <si>
    <t>Importació de matèries grasses compostes (vegetals o animals)</t>
  </si>
  <si>
    <t>Importación de materias grasas compuestas (vegetales o animales)</t>
  </si>
  <si>
    <t>Importació d'oli de sansa d'oliva</t>
  </si>
  <si>
    <t>Importación de aceite de orujo de oliva</t>
  </si>
  <si>
    <t>Importació de productes de l'oliva diferents de l'oli</t>
  </si>
  <si>
    <t>Importación de productos de la aceituna distintos del aceite</t>
  </si>
  <si>
    <t>Importació de condiments preparats</t>
  </si>
  <si>
    <t>Importación de condimentos preparados</t>
  </si>
  <si>
    <t>Refinament d'oli d'oliva</t>
  </si>
  <si>
    <t>Refinado de aceite de oliva</t>
  </si>
  <si>
    <t>Refinament d'olis de llavors oleaginoses</t>
  </si>
  <si>
    <t>Refinado de aceites de semillas oleaginosas</t>
  </si>
  <si>
    <t>Refinament de greixos vegetals</t>
  </si>
  <si>
    <t>Refinado de grasas vegetales</t>
  </si>
  <si>
    <t>Refinament d'oli de sansa d'oliva</t>
  </si>
  <si>
    <t>Refinado de aceite de orujo de oliva</t>
  </si>
  <si>
    <t>Cereals, farines i derivats</t>
  </si>
  <si>
    <t>Cereales, harinas y derivados</t>
  </si>
  <si>
    <t>Fabricació o elaboració o transformació de farines</t>
  </si>
  <si>
    <t>Fabricación o elaboración o transformación de harinas</t>
  </si>
  <si>
    <t>Fabricació o elaboració o transformació de sèmola i semolina</t>
  </si>
  <si>
    <t>Fabricación o elaboración o transformació de sémola y semolina</t>
  </si>
  <si>
    <t>Fabricació o elaboració o transformació de preparats per arrebossar</t>
  </si>
  <si>
    <t>Fabricación o elaboración o transformación de preparados para rebozar</t>
  </si>
  <si>
    <t>Fabricació o elaboració o transformació d'altres productes amilacis</t>
  </si>
  <si>
    <t>Fabricación o elaboración o transformación de otros productos amiláceos</t>
  </si>
  <si>
    <t>Fabricació de grans pelats, perlats, matxucats, granyons i gofio</t>
  </si>
  <si>
    <t>Fabricación de granos mondados, perlados, machacados, grañones y gofio</t>
  </si>
  <si>
    <t>Fabricació de cereals, en flocs o expandits, amb o sense altres ingredients</t>
  </si>
  <si>
    <t>Fabricación de cereales, en copos o expandidos, con o sin otros ingredientes</t>
  </si>
  <si>
    <t>Fabricació o elaboració o transformació de pa</t>
  </si>
  <si>
    <t>Fabricación o elaboración o transformación de pan</t>
  </si>
  <si>
    <t>Fabricació o elaboració o transformació de pastes alimentoses</t>
  </si>
  <si>
    <t>Fabricación o elaboración o transformación de pastas alimenticias</t>
  </si>
  <si>
    <t>Fabricació de productes de pastisseria, confiteria, brioixeria i rebosteria</t>
  </si>
  <si>
    <t>Fabricación de productos de pastelería, confitería, bollería y repostería</t>
  </si>
  <si>
    <t>Fabricació o elaboració o transformació de productes semielaborats</t>
  </si>
  <si>
    <t xml:space="preserve">Fabricación o elaboración o transformación productos semielaborados </t>
  </si>
  <si>
    <t>Fabricació o elaboració o transformació de galetes</t>
  </si>
  <si>
    <t>Fabricación o elaboración o transformación de galletas</t>
  </si>
  <si>
    <t>Fabricació o elaboració o transformació de segó o fibres de cereals</t>
  </si>
  <si>
    <t>Fabricación o elaboración o transformación de salvado o fibras de cereales</t>
  </si>
  <si>
    <t>Fabricació o elaboració o transformació d'arròs</t>
  </si>
  <si>
    <t>Fabricación o elaboración o transformació de arroz</t>
  </si>
  <si>
    <t>Fabricació o elaboracio o transformació de cereals diferents de l'arròs</t>
  </si>
  <si>
    <t>Fabricación o elaboración o transformació de cereales diferentes del arroz</t>
  </si>
  <si>
    <t>Fabricació o elaboració o transformació de pseudocereals</t>
  </si>
  <si>
    <t>Fabricación o elaboración o transformación de pseudocereales</t>
  </si>
  <si>
    <t>*Fabricació elaboració o transformació de productes transformats a base d'ous</t>
  </si>
  <si>
    <t>*Fabricación, elaboración o transformación de productos transformados a base de huevos</t>
  </si>
  <si>
    <t>Envasament de farines</t>
  </si>
  <si>
    <t>Envasado de harinas</t>
  </si>
  <si>
    <t>Envasament de sèmola i semolina</t>
  </si>
  <si>
    <t>Envasado de sémola y semolina</t>
  </si>
  <si>
    <t>Envasament de preparats per arrebossar</t>
  </si>
  <si>
    <t>Envasado de preparados para rebozar</t>
  </si>
  <si>
    <t>Envasament d'altres productes amilacis</t>
  </si>
  <si>
    <t>Envasado de otros productos amiláceos</t>
  </si>
  <si>
    <t>Envasament de grans pelats, perlats, matxucats, granyons i gofio</t>
  </si>
  <si>
    <t xml:space="preserve">Envasado de granos mondados, perlados, machacados, grañones y gofio </t>
  </si>
  <si>
    <t>Envasament cereals, en flocs o expandits, amb o sense altres ingredients</t>
  </si>
  <si>
    <t>Envasado de cereales, en copos o expandidos, con o sin otros ingredientes</t>
  </si>
  <si>
    <t>Envasament de pa</t>
  </si>
  <si>
    <t>Envasado de pan</t>
  </si>
  <si>
    <t>Envasament de pastes alimentoses</t>
  </si>
  <si>
    <t>Envasado de pastas alimenticias</t>
  </si>
  <si>
    <t>Envasament de productes de pastisseria, confiteria, brioixeria i rebosteria</t>
  </si>
  <si>
    <t>Envasado de productos de pastelería, confitería, bollería y repostería</t>
  </si>
  <si>
    <t>Envasament de productes semielaborats</t>
  </si>
  <si>
    <t>Envasado de productos semielaborados</t>
  </si>
  <si>
    <t>Envasament de galetes</t>
  </si>
  <si>
    <t>Envasado de galletas</t>
  </si>
  <si>
    <t>Envasament de segó o fibres de cereals</t>
  </si>
  <si>
    <t>Envasado de salvado o fibras de cereales</t>
  </si>
  <si>
    <t>Envasament d'arròs</t>
  </si>
  <si>
    <t>Envasado de arroz</t>
  </si>
  <si>
    <t>Envasament de cereals diferents de l'arròs</t>
  </si>
  <si>
    <t>Envasado de cereales diferentes del arroz</t>
  </si>
  <si>
    <t>Envasament de pseudocereals</t>
  </si>
  <si>
    <t>Envasado de pseudocereales</t>
  </si>
  <si>
    <t>*Envasament de productes transformats a base d'ous</t>
  </si>
  <si>
    <t>*Envasado de productos transformados a base de huevos</t>
  </si>
  <si>
    <t>Distribució de farines</t>
  </si>
  <si>
    <t>Distribución de harinas</t>
  </si>
  <si>
    <t>Distribució de sèmola i semolina</t>
  </si>
  <si>
    <t>Distribución de sémola y semolina</t>
  </si>
  <si>
    <t>Distribució de preparats per arrebossar</t>
  </si>
  <si>
    <t>Distribución de preparados para rebozar</t>
  </si>
  <si>
    <t>Distribució d'altres productes amilacis</t>
  </si>
  <si>
    <t>Distribución de otros productos amiláceos</t>
  </si>
  <si>
    <t>Distribució de grans pelats, perlats, matxucats, granyons i gofio</t>
  </si>
  <si>
    <t>Distribución granos mondados, perlados, machacados, grañones y gofio</t>
  </si>
  <si>
    <t>Distribució de cereals en flocs o expandits</t>
  </si>
  <si>
    <t>Distribución de cereales en copos o expandidos</t>
  </si>
  <si>
    <t>Distribució de pa</t>
  </si>
  <si>
    <t>Distribución de pan</t>
  </si>
  <si>
    <t>Distribució de pastes alimentoses</t>
  </si>
  <si>
    <t>Distribución de pastas alimenticias</t>
  </si>
  <si>
    <t>Distribució de productes de pastisseria, confiteria, brioixeria i rebosteria</t>
  </si>
  <si>
    <t>Distribución de productos de pastelería, confitería, bollería y repostería</t>
  </si>
  <si>
    <t>Distribució de productes semielaborats</t>
  </si>
  <si>
    <t>Distribución de productos semielaborados</t>
  </si>
  <si>
    <t>Distribució de galetes</t>
  </si>
  <si>
    <t>Distribución de galletas</t>
  </si>
  <si>
    <t>Distribució de segó o fibres de cereals</t>
  </si>
  <si>
    <t>Distribución de salvado o fibras de cereales</t>
  </si>
  <si>
    <t>Distribució d'arròs</t>
  </si>
  <si>
    <t>Distribución de arroz</t>
  </si>
  <si>
    <t>Distribució de cereals diferents de l'arròs</t>
  </si>
  <si>
    <t>Distribución de cereales diferentes del arroz</t>
  </si>
  <si>
    <t>Distribució de pseudocereals</t>
  </si>
  <si>
    <t>Distribución de pseudocereales</t>
  </si>
  <si>
    <t>Distribució de productes transformats a base d'ous</t>
  </si>
  <si>
    <t>Distribución de productos transformados a base de huevos</t>
  </si>
  <si>
    <t>Emmagatzematge de farines</t>
  </si>
  <si>
    <t>Almacenamiento de harinas</t>
  </si>
  <si>
    <t>Emmagatzematge de sèmola i semolina</t>
  </si>
  <si>
    <t>Almacenamiento de sémola y semolina</t>
  </si>
  <si>
    <t>Emmagatzematge de preparats per arrebossar</t>
  </si>
  <si>
    <t>Almacenamiento de preparados para rebozar</t>
  </si>
  <si>
    <t>Emmagatzematge d'altres productes amilacis</t>
  </si>
  <si>
    <t>Almacenamiento de otros productos amiláceos</t>
  </si>
  <si>
    <t>Emmagatzematge de grans pelats, perlats, matxucats, granyons i gofio</t>
  </si>
  <si>
    <t xml:space="preserve">Almacenamiento granos mondados,perlados,machacados, grañoses y gofio </t>
  </si>
  <si>
    <t>Emmagatzematge de cereals en flocs o expandits, amb/sense altres ingredients</t>
  </si>
  <si>
    <t>Almacenamiento de cereales en copos o expandidos, con/sin otros ingredientes</t>
  </si>
  <si>
    <t>Emmagatzematge de pa</t>
  </si>
  <si>
    <t>Almacenamiento de pan</t>
  </si>
  <si>
    <t>Emmagatzematge de pastes alimentoses</t>
  </si>
  <si>
    <t>Almacenamiento de pastas alimenticias</t>
  </si>
  <si>
    <t>Emmagatzematge de productes de pastisseria, confiteria, brioixeria i rebosteria</t>
  </si>
  <si>
    <t>Almacenamiento de productos de pastelería, confitería, bollería y repostería</t>
  </si>
  <si>
    <t>Emmagatzematge de productes semielaborats</t>
  </si>
  <si>
    <t>Almacenamiento de productos semielaborados</t>
  </si>
  <si>
    <t>Emmagatzematge de galetes</t>
  </si>
  <si>
    <t>Almacenamiento de galletas</t>
  </si>
  <si>
    <t>Emmagatzematge de segó o fibres de cereals</t>
  </si>
  <si>
    <t>Almacenamiento de salvado o fibras de cereales</t>
  </si>
  <si>
    <t>Emmagatzematge d'arròs</t>
  </si>
  <si>
    <t>Almacenamiento de arroz</t>
  </si>
  <si>
    <t>Emmagatzematge de cereals diferents de l'arròs</t>
  </si>
  <si>
    <t>Almacenamiento de cereales diferentes del arroz</t>
  </si>
  <si>
    <t>Emmagatzematge de pseudocereals</t>
  </si>
  <si>
    <t>Almacenamiento de pseudocereales</t>
  </si>
  <si>
    <t>Emmagatzematge de productes transformats a base d'ous</t>
  </si>
  <si>
    <t>Almacenamiento de productos transformados a base de huevos</t>
  </si>
  <si>
    <t>Importació de farines</t>
  </si>
  <si>
    <t>Importación de harinas</t>
  </si>
  <si>
    <t>Importació de sèmola i semolina</t>
  </si>
  <si>
    <t>Importación de sémola y semolina</t>
  </si>
  <si>
    <t>Importació de preparats per arrebossar</t>
  </si>
  <si>
    <t>Importación de preparados para rebozar</t>
  </si>
  <si>
    <t>Importació d'altres productes amilacis</t>
  </si>
  <si>
    <t>Importación de otros productos amiláceos</t>
  </si>
  <si>
    <t>Importació de grans pelats, perlats, matxucats, granyons i gofio</t>
  </si>
  <si>
    <t>Importación de granos mondados, perlados, machacados, grañones y gofio</t>
  </si>
  <si>
    <t>Importació de cereals, en flocs o expandits, amb o sense altres ingredientes</t>
  </si>
  <si>
    <t>Importación de cereales, en copos o expandidos, con o sin otros ingredientes</t>
  </si>
  <si>
    <t>Importació de pa</t>
  </si>
  <si>
    <t>Importación de pan</t>
  </si>
  <si>
    <t>Importació de pastes alimentoses</t>
  </si>
  <si>
    <t>Importación de pastas alimenticias</t>
  </si>
  <si>
    <t>Importació de productes de pastisseria, confiteria, brioixeria i rebosteria</t>
  </si>
  <si>
    <t>Importación de productos de pastelería, confitería, bollería y repostería</t>
  </si>
  <si>
    <t>Importació de productes semielaborats</t>
  </si>
  <si>
    <t>Importación de productos semielaborados</t>
  </si>
  <si>
    <t>Importació de galetes</t>
  </si>
  <si>
    <t>Importación de galletas</t>
  </si>
  <si>
    <t>Importació de segó o fibres de cereals</t>
  </si>
  <si>
    <t>Importación de salvado o fibras de cereales</t>
  </si>
  <si>
    <t>Importació d'arròs</t>
  </si>
  <si>
    <t>Importación de arroz</t>
  </si>
  <si>
    <t>Importació de cereals diferents de l'arròs</t>
  </si>
  <si>
    <t>Importación de cereales diferentes del arroz</t>
  </si>
  <si>
    <t>Importació de pseudocereals</t>
  </si>
  <si>
    <t>Importación de pseudocereales</t>
  </si>
  <si>
    <t>Importació de productes transformats a base d'ous</t>
  </si>
  <si>
    <t>Importación de productos transformados a base de huevos</t>
  </si>
  <si>
    <t>Vegetals (hortalisses, fruites, bolets, tubercles, llegums) i derivats</t>
  </si>
  <si>
    <t>Vegetales (hortalizas,frutas,setas,tubérculos, legumbres) y derivados</t>
  </si>
  <si>
    <t>Fabricació o elaboració o transformació d'olives</t>
  </si>
  <si>
    <t>Fabricación o elaboración o transformación de aceitunas</t>
  </si>
  <si>
    <t>Fabricació o elaboració o transformació d'envinagrats</t>
  </si>
  <si>
    <t>Fabricación o elaboración o transformación de encurtidos</t>
  </si>
  <si>
    <t>Fabricació o elaboració o transformació d'extractes de productes d'origen vegetal</t>
  </si>
  <si>
    <t>Fabricación o elaboración o transfromación de extractos de productos de origen vegetal</t>
  </si>
  <si>
    <t>Fabricació o elaboració o transformació de conserves de productes d'origen vegetal</t>
  </si>
  <si>
    <t>Fabricación o elaboración o transformación de conservas de productos de origen vegetal</t>
  </si>
  <si>
    <t>Fabricació de productes d'origen vegetal congelats o ultracongelats</t>
  </si>
  <si>
    <t>Fabricación productos de origen vegetal congelados o ultracongelados</t>
  </si>
  <si>
    <t>Fabricació de sucs i/o begudes de productes d'origen vegetal</t>
  </si>
  <si>
    <t>Fabricación de zumos y/o bebidas de productos de origen vegetal</t>
  </si>
  <si>
    <t>Fabricació de productes d'origen vegetal secs/dessecats/deshidratats</t>
  </si>
  <si>
    <t>Fabricación de productos de origen vegetal secos/desecados/deshidratados</t>
  </si>
  <si>
    <t>Fabricació de productes d'origen vegetal pelats o trossejats</t>
  </si>
  <si>
    <t>Fabricación de productos de origen vegetal pelados o troceados</t>
  </si>
  <si>
    <t>Fabricació de farines/purés/granulats de productes d'origen vegetal</t>
  </si>
  <si>
    <t>Fabricación de harinas/purés/granulados de productos de origen vegetal</t>
  </si>
  <si>
    <t>Fabricació o elaboració o transformació de llavors</t>
  </si>
  <si>
    <t>Fabricación o elaboración o transformación de semillas</t>
  </si>
  <si>
    <t>Fabricació o elaboració o transformació de flors</t>
  </si>
  <si>
    <t>Fabricación o elaboración o transformación de flores</t>
  </si>
  <si>
    <t>Fabricació o elaboració o transformació d'algues</t>
  </si>
  <si>
    <t>Fabricación o elaboración o transformación de algas</t>
  </si>
  <si>
    <t>Fabricació o elaboració o transformació de productes d'origen vegetal germinats</t>
  </si>
  <si>
    <t>Fabricación o elaboració o transformación de productes de origen vegetal germinados</t>
  </si>
  <si>
    <t>Fabricació de productes vegetals transformats</t>
  </si>
  <si>
    <t>Fabricación de productos vegetales transformados</t>
  </si>
  <si>
    <t>Envasament d'hortalisses o fruites o bolets frescos</t>
  </si>
  <si>
    <t>Envasado de hortalizas o frutas o setas frescas</t>
  </si>
  <si>
    <t>Envasament d'olives</t>
  </si>
  <si>
    <t>Envasado de aceitunas</t>
  </si>
  <si>
    <t>Envasament d'envinagrats</t>
  </si>
  <si>
    <t>Envasado de encurtidos</t>
  </si>
  <si>
    <t>Envasament d'extractes de productes d'origen vegetal</t>
  </si>
  <si>
    <t>Envasado de extractos de productes de origen vegetal</t>
  </si>
  <si>
    <t>Envasament de conserves de productes d'origen vegetal</t>
  </si>
  <si>
    <t>Envasado de conservas de productos de origen vegetal</t>
  </si>
  <si>
    <t>Envasament de productes d'origen vegetal congelats/ultracongelats</t>
  </si>
  <si>
    <t>Envasado de productos de origen vegetal congelados/ultracongelados</t>
  </si>
  <si>
    <t>Envasament de sucs i/o begudes de productes d'origen vegetal</t>
  </si>
  <si>
    <t>Envasado de zumos y/o bebidas de productos de origen vegetal</t>
  </si>
  <si>
    <t>Envasament de productes d'origen vegetal secs/dessecats/deshidratats</t>
  </si>
  <si>
    <t>Envasado de productos de origen vegetal secos/desecados/deshidratados</t>
  </si>
  <si>
    <t>Envasament de productes d'origen vegetal pelats o trossejats</t>
  </si>
  <si>
    <t>Envasado de productos de origen vegetal pelados o troceados</t>
  </si>
  <si>
    <t>Envasament de farines/purés/granulats de productes d'origen vegetal</t>
  </si>
  <si>
    <t>Envasado de harinas/purés/granulados de productos de origen vegetal</t>
  </si>
  <si>
    <t>Envasament de llavors</t>
  </si>
  <si>
    <t>Envasado de semillas</t>
  </si>
  <si>
    <t>Envasament de flors</t>
  </si>
  <si>
    <t>Envasado de flores</t>
  </si>
  <si>
    <t>Envasament d'algues</t>
  </si>
  <si>
    <t>Envasado de algas</t>
  </si>
  <si>
    <t>Envasament de productes d'origen vegetal germinats</t>
  </si>
  <si>
    <t>Envasado de productos de origen vegetal germinados</t>
  </si>
  <si>
    <t>Envasament de tubercles</t>
  </si>
  <si>
    <t>Envasado de tubérculos</t>
  </si>
  <si>
    <t>Envasament de productes vegetals transformats</t>
  </si>
  <si>
    <t>Envasado de productos vegetales transformados</t>
  </si>
  <si>
    <t>Distribució d'hortalisses o fruites o bolets frescos</t>
  </si>
  <si>
    <t>Distribución de hortalizas o frutas o setas frescas</t>
  </si>
  <si>
    <t>Distribució d'olives</t>
  </si>
  <si>
    <t>Distribución de aceitunas</t>
  </si>
  <si>
    <t>Distribució d'envinagrats</t>
  </si>
  <si>
    <t>Distribución de encurtidos</t>
  </si>
  <si>
    <t>Distribució d'extractes de productes d'origen vegetal</t>
  </si>
  <si>
    <t>Distribución de extractos de productos de origen vegetal</t>
  </si>
  <si>
    <t>Distribució de conserves de productes d'origen vegetal</t>
  </si>
  <si>
    <t>Distribución de conservas de productos de origen vegetal</t>
  </si>
  <si>
    <t>Distribució de productes d'origen vegetal congelats/ultracongelats</t>
  </si>
  <si>
    <t xml:space="preserve">Distribución de productos origen vegetal congelados/ultracongelados </t>
  </si>
  <si>
    <t>Distribució de sucs i/o begudes de productes d'origen vegetal</t>
  </si>
  <si>
    <t>Distribución de zumos y/o bebidas de productos de origen vegetal</t>
  </si>
  <si>
    <t>Distribució de productes d'origen vegetal secs/dessecats/deshidratats</t>
  </si>
  <si>
    <t>Distribución de productos de origen vegetal secos/desecados/deshidratados</t>
  </si>
  <si>
    <t>Distribució de productes d'origen vegetal pelats o trossejats</t>
  </si>
  <si>
    <t>Distribución de productos de origen vegetal pelados o troceados</t>
  </si>
  <si>
    <t>Distribució de farines/purés/granulats de productes d'origen vegetal</t>
  </si>
  <si>
    <t>Distribución harinas/purés/granulados de productos de origen vegetal</t>
  </si>
  <si>
    <t>Distribució de llavors</t>
  </si>
  <si>
    <t>Distribución de semillas</t>
  </si>
  <si>
    <t>Distribució de flors</t>
  </si>
  <si>
    <t>Distribución de flores</t>
  </si>
  <si>
    <t>Distribució d'algues</t>
  </si>
  <si>
    <t>Distribución de algas</t>
  </si>
  <si>
    <t>Distribució de productes d'origen vegetal germinats</t>
  </si>
  <si>
    <t>Distribución de productos de origen vegetal germinados</t>
  </si>
  <si>
    <t>Distribució de tubercles</t>
  </si>
  <si>
    <t>Distribución de tubérculos</t>
  </si>
  <si>
    <t>Distribució de productes vegetals transformats</t>
  </si>
  <si>
    <t>Distribución de productos vegetales transformados</t>
  </si>
  <si>
    <t xml:space="preserve">Emmagatzematge d'hortalisses o fruites o bolets frescos </t>
  </si>
  <si>
    <t xml:space="preserve">Almacenamiento de hortalizas o frutas o setas frescas </t>
  </si>
  <si>
    <t>Emmagatzematge d'olives</t>
  </si>
  <si>
    <t>Almacenamiento de aceitunas</t>
  </si>
  <si>
    <t>Emmagatzematge d'envinagrats</t>
  </si>
  <si>
    <t>Almacenamiento de encurtidos</t>
  </si>
  <si>
    <t>Emmagatzematge d'extractes de productes d'origen vegetal</t>
  </si>
  <si>
    <t>Almacenamiento de extractos de productos de origen vegetal</t>
  </si>
  <si>
    <t>Emmagatzematge de conserves de productes d'origen vegetal</t>
  </si>
  <si>
    <t>Almacenamiento de conservas de productos de origen vegetal</t>
  </si>
  <si>
    <t>Emmagatzematge de productes d'origen vegetal congelats/ultracongelats</t>
  </si>
  <si>
    <t>Almacenamiento de productos de origen vegetal congelados/ultracongelados</t>
  </si>
  <si>
    <t>Emmagatzematge de sucs i/o begudes de productes d'origen vegetal</t>
  </si>
  <si>
    <t>Almacenamiento de zumos y/o bebidas de productos de origen vegetal</t>
  </si>
  <si>
    <t>Emmagatzematge de productes d'origen vegetal secs/dessecats/deshidratats</t>
  </si>
  <si>
    <t>Almacenamiento de productos de origen vegetal secos/desecados/deshidratados</t>
  </si>
  <si>
    <t>Emmagatzematge de productes d'origen vegetal pelats o trossejats</t>
  </si>
  <si>
    <t>Almacenamiento de productos de origen vegetal pelados o troceados</t>
  </si>
  <si>
    <t>Emmagatzematge de farines/purés/granulats de productes d'origen vegetal</t>
  </si>
  <si>
    <t>Almacenamiento de harinas/purés/granulados de productos de origen vegetal</t>
  </si>
  <si>
    <t>Emmagatzematge de llavors</t>
  </si>
  <si>
    <t>Almacenamiento de semillas</t>
  </si>
  <si>
    <t>Emmagatzematge de flors</t>
  </si>
  <si>
    <t>Almacenamiento de flores</t>
  </si>
  <si>
    <t>Emmagatzematge d'algues</t>
  </si>
  <si>
    <t>Almacenamiento de algas</t>
  </si>
  <si>
    <t>Emmagatzematge de productes d'origen vegetal germinats</t>
  </si>
  <si>
    <t>Almacenamiento de productos de origen vegetal germinados</t>
  </si>
  <si>
    <t>Emmagatzematge de tubercles</t>
  </si>
  <si>
    <t>Almacenamiento de tubérculos</t>
  </si>
  <si>
    <t>Emmagatzematge de productes vegetals transformats</t>
  </si>
  <si>
    <t>Almacenamiento de productos vegetales transformados</t>
  </si>
  <si>
    <t>Importació d'hortalisses o fruites o bolets frescos</t>
  </si>
  <si>
    <t>Importación de hortalizas o frutas o setas frescas</t>
  </si>
  <si>
    <t>Importació d'olives</t>
  </si>
  <si>
    <t>Importación de aceitunas</t>
  </si>
  <si>
    <t>Importació d'envinagrats</t>
  </si>
  <si>
    <t>Importación de encurtidos</t>
  </si>
  <si>
    <t>Importació d'extractes de productes d'origen vegetal</t>
  </si>
  <si>
    <t>Importación de extractos de productos de origen vegetal</t>
  </si>
  <si>
    <t>Importació de conserves de productes d'origen vegetal</t>
  </si>
  <si>
    <t>Importación de conservas de productos de origen vegetal</t>
  </si>
  <si>
    <t>Importació de productes d'origen vegetal congelats/ultracongelats</t>
  </si>
  <si>
    <t>Importación de productos de origen vegetal congelados/ultracongelados</t>
  </si>
  <si>
    <t>Importació de sucs i/o begudes de productes d'origen vegetal</t>
  </si>
  <si>
    <t xml:space="preserve">Importación de zumos y/o bebidas de productos de origen vegetal </t>
  </si>
  <si>
    <t>Importació de productes d'origen vegetal secs/dessecats/deshidratats</t>
  </si>
  <si>
    <t>Importación de productos de origen vegetal secos/desecados/deshidratados</t>
  </si>
  <si>
    <t xml:space="preserve">Importació de productes d'origen vegetal pelats o trossejats </t>
  </si>
  <si>
    <t>Importación de productos de origen vegetal pelados o troceados</t>
  </si>
  <si>
    <t>Importació de farines/purés/granulats de productes d'origen vegetal</t>
  </si>
  <si>
    <t>Importación de harinas/purés/granulados de productos de origen vegetal</t>
  </si>
  <si>
    <t>Importació de llavors</t>
  </si>
  <si>
    <t>Importación de semillas</t>
  </si>
  <si>
    <t>Importació de flors</t>
  </si>
  <si>
    <t>Importación de flores</t>
  </si>
  <si>
    <t>Importació d'algues</t>
  </si>
  <si>
    <t>Importación de algas</t>
  </si>
  <si>
    <t>Importació de productes d'origen vegetal germinats</t>
  </si>
  <si>
    <t>Importación de productos de origen vegetal germinados</t>
  </si>
  <si>
    <t>Importació de tubercles</t>
  </si>
  <si>
    <t>Importación de tubérculos</t>
  </si>
  <si>
    <t>Importació de productes vegetals transformats</t>
  </si>
  <si>
    <t>Importación de productos vegetales transformados</t>
  </si>
  <si>
    <t>Mercat majorista de productes d'origen vegetal</t>
  </si>
  <si>
    <t>Mercado mayorista de productos de origen vegetal</t>
  </si>
  <si>
    <t>Sucres, derivats, mel i productes relacionats amb la producció de mel</t>
  </si>
  <si>
    <t>Azúcares,derivados,miel y prod. relacionados con la producción de miel</t>
  </si>
  <si>
    <t>Fabricació o elaboració o transformació de sucre</t>
  </si>
  <si>
    <t>Fabricación o elaboración o transformación de azúcar</t>
  </si>
  <si>
    <t>Fabricació o elaboració o transformació d'altres sucres</t>
  </si>
  <si>
    <t>Fabricación o elaboración o transformación de otros azúcares</t>
  </si>
  <si>
    <t>Fabricació o elaboració o transformació de mel</t>
  </si>
  <si>
    <t>Fabricación o elaboración o transformación de miel</t>
  </si>
  <si>
    <t>Fabricació o elaboració o transformació de xarops</t>
  </si>
  <si>
    <t>Fabricación o elaboración o transformación de jarabes</t>
  </si>
  <si>
    <t>Fabricació de caramels, llaminadures, confits, garapinyades, articles de regalèssia i xiclets</t>
  </si>
  <si>
    <t>Fabricación de caramelos, golosinas, confites, garrapiñados, artículos de regaliz y goma de mascar</t>
  </si>
  <si>
    <t>Fabricació o elaboració o transformació de torrons i massapans</t>
  </si>
  <si>
    <t>Fabricación o elaboración o transform. de turrones y mazapanes</t>
  </si>
  <si>
    <t>Fabricació de productes relacionats amb l'extracció de la mel</t>
  </si>
  <si>
    <t>Fabricación de productos relacionados con la extracción de la miel</t>
  </si>
  <si>
    <t>Fabricació o elaboració o transformació de productes a base de mel o sucre</t>
  </si>
  <si>
    <t>Fabricación o elaboración o transformación de productos a base de miel o azúcar</t>
  </si>
  <si>
    <t>Envasament de sucre</t>
  </si>
  <si>
    <t>Envasado de azúcar</t>
  </si>
  <si>
    <t>Envasament d'altres sucres</t>
  </si>
  <si>
    <t>Envasado de otros azúcares</t>
  </si>
  <si>
    <t>Envasament de mel</t>
  </si>
  <si>
    <t>Envasado de miel</t>
  </si>
  <si>
    <t>Envasament de xarops</t>
  </si>
  <si>
    <t>Envasado de jarabes</t>
  </si>
  <si>
    <t>Envasament de caramels, llaminadures, confits, garapinyades, articles de regalèssia i xiclets</t>
  </si>
  <si>
    <t>Envasado de caramelos, golosinas, confites, garrapiñados, artículos de regaliz y goma mascar</t>
  </si>
  <si>
    <t>Envasament de torrons i massapans</t>
  </si>
  <si>
    <t>Envasado de turrones y mazapanes</t>
  </si>
  <si>
    <t>Envasament de productes relacionats amb l'extracció de la mel</t>
  </si>
  <si>
    <t>Envasado de productos relacionados con la extracción de la miel</t>
  </si>
  <si>
    <t>Envasament de productes a base de mel o sucre</t>
  </si>
  <si>
    <t>Envasado de productos a base de miel o azúcar</t>
  </si>
  <si>
    <t>Distribució de sucre</t>
  </si>
  <si>
    <t>Distribución de azúcar</t>
  </si>
  <si>
    <t>Distribució d'altres sucres</t>
  </si>
  <si>
    <t>Distribución de otros azúcares</t>
  </si>
  <si>
    <t>Distribució de mel</t>
  </si>
  <si>
    <t>Distribución de miel</t>
  </si>
  <si>
    <t>Distribució de xarops</t>
  </si>
  <si>
    <t>Distribución de jarabes</t>
  </si>
  <si>
    <t>Distribució de caramels, llaminadures, confits, garapinyades, articles de regalèssia i xiclets</t>
  </si>
  <si>
    <t>Distribución de caramelos, golosinas, confites, garrapiñados, artículos de regaliz y goma mascar</t>
  </si>
  <si>
    <t>Distribució de torrons i massapans</t>
  </si>
  <si>
    <t>Distribución de turrones y mazapanes</t>
  </si>
  <si>
    <t>Distribució de productes relacionats amb l'extracció de la mel</t>
  </si>
  <si>
    <t>Distribución de productos relacionados con la extracción de la miel</t>
  </si>
  <si>
    <t>Distribució de productes a base de mel o sucre</t>
  </si>
  <si>
    <t>Distribución de productos a base de miel o azúcar</t>
  </si>
  <si>
    <t>Emmagatzematge de sucre</t>
  </si>
  <si>
    <t>Almacenamiento de azúcar</t>
  </si>
  <si>
    <t>Emmagatzematge d'altres sucres</t>
  </si>
  <si>
    <t>Almacenamiento de otros azúcares</t>
  </si>
  <si>
    <t>Emmagatzematge de mel</t>
  </si>
  <si>
    <t>Almacenamiento de miel</t>
  </si>
  <si>
    <t>Emmagatzematge de xarops</t>
  </si>
  <si>
    <t>Almacenamiento de jarabes</t>
  </si>
  <si>
    <t>Emmagatzematge de caramels, llaminadures, confits, garapinyades, articles de regalèssia i xiclets</t>
  </si>
  <si>
    <t>Almacenamiento de caramelos, golosinas, confites, garrapiñados, artículos de regaliz y goma de mascar</t>
  </si>
  <si>
    <t>Emmagatzematge de torrons i massapans</t>
  </si>
  <si>
    <t>Almacenamiento de turrones y mazapanes</t>
  </si>
  <si>
    <t>Emmagatzematge de productes relacionats amb l'extracció de la mel</t>
  </si>
  <si>
    <t>Almacenamiento de productos relacionados con la extracción de la miel</t>
  </si>
  <si>
    <t>Emmagatzematge de productes a base de mel o sucre</t>
  </si>
  <si>
    <t>Almacenamiento de productos a base de miel o azúcar</t>
  </si>
  <si>
    <t>Importació de sucre</t>
  </si>
  <si>
    <t>Importación de azúcar</t>
  </si>
  <si>
    <t>Importació d'altres sucres</t>
  </si>
  <si>
    <t>Importación de otros azucares</t>
  </si>
  <si>
    <t>Importació de mel</t>
  </si>
  <si>
    <t>Importación de miel</t>
  </si>
  <si>
    <t>Importació de xarops</t>
  </si>
  <si>
    <t>Importación de jarabes</t>
  </si>
  <si>
    <t>Importació de caramels, llaminadures, confits, garapinyades, articles de regalèssia i xiclets</t>
  </si>
  <si>
    <t>Importación de caramelos, golosinas, confites, garrapiñados, artículos de regaliz y goma mascar</t>
  </si>
  <si>
    <t>Importació de torrons i massapans</t>
  </si>
  <si>
    <t>Importación de turrones y mazapanes</t>
  </si>
  <si>
    <t>Importació de productes relacionats amb l'extracció de la mel</t>
  </si>
  <si>
    <t>Importación de productos relacionados con la extracción de la miel</t>
  </si>
  <si>
    <t>Importació de productes a base de mel o sucre</t>
  </si>
  <si>
    <t>Importación de productos a base de miel o azúcar</t>
  </si>
  <si>
    <t>Condiments i espècies</t>
  </si>
  <si>
    <t>Condimentos y especias</t>
  </si>
  <si>
    <t>Fabricació o elaboració o transformació de sal i salmorra</t>
  </si>
  <si>
    <t>Fabricación o elaboración o transformación de sal y salmuera</t>
  </si>
  <si>
    <t>Fabricació o elaboració o transformació de vinagres</t>
  </si>
  <si>
    <t>Fabricación o elaboración o transformación de vinagres</t>
  </si>
  <si>
    <t>Fabricació o elaboració o transformació de condiments i espècies</t>
  </si>
  <si>
    <t>Fabricación o elaboración o transformación de condimentos y especias</t>
  </si>
  <si>
    <t>Fabricació o elaboració o transformació de succedanis d'espècies</t>
  </si>
  <si>
    <t>Fabricación o elaboración o transformación de sucedáneos de especias</t>
  </si>
  <si>
    <t>Envasament de sal i salmorra</t>
  </si>
  <si>
    <t>Envasado de sal i salmuera</t>
  </si>
  <si>
    <t>Envasament de vinagres</t>
  </si>
  <si>
    <t>Envasado de vinagres</t>
  </si>
  <si>
    <t>Envasament de condiments i espècies</t>
  </si>
  <si>
    <t>Envasado de condimentos y especias</t>
  </si>
  <si>
    <t>Envasament de succedanis d'espècies</t>
  </si>
  <si>
    <t>Envasado de sucedáneos de especias</t>
  </si>
  <si>
    <t>Distribució de sal i salmorra</t>
  </si>
  <si>
    <t>Distribución de sal y salmuera</t>
  </si>
  <si>
    <t>Distribució de vinagres</t>
  </si>
  <si>
    <t>Distribución de vinagres</t>
  </si>
  <si>
    <t>Distribució de condiments i espècies</t>
  </si>
  <si>
    <t>Distribución de condimentos y especias</t>
  </si>
  <si>
    <t>Distribució de succedanis d'espècies</t>
  </si>
  <si>
    <t>Distribución de sucedáneos de especias</t>
  </si>
  <si>
    <t>Emmagatzematge de sal i salmorra</t>
  </si>
  <si>
    <t>Almacenamiento de sal y salmuera</t>
  </si>
  <si>
    <t>Emmagatzematge de vinagres</t>
  </si>
  <si>
    <t>Almacenamiento de vinagres</t>
  </si>
  <si>
    <t>Emmagatzematge de condiments i espècies</t>
  </si>
  <si>
    <t>Almacenamiento de condimentos y especias</t>
  </si>
  <si>
    <t>Emmagatzematge de sucedanis d'espècies</t>
  </si>
  <si>
    <t>Almacenamiento de sucedáneos de especias</t>
  </si>
  <si>
    <t>Importació de sal i salmorra</t>
  </si>
  <si>
    <t>Importación de sal y salmuera</t>
  </si>
  <si>
    <t>Importació de vinagres</t>
  </si>
  <si>
    <t>Importación de vinagres</t>
  </si>
  <si>
    <t>Importació de condiments i espècies</t>
  </si>
  <si>
    <t>Importación de condimentos y especias</t>
  </si>
  <si>
    <t>Importació de succedanis d'espècies</t>
  </si>
  <si>
    <t>Importación de sucedáneos de especias</t>
  </si>
  <si>
    <t>Aliments estimulants, espècies vegetals per a infusions i derivats</t>
  </si>
  <si>
    <t>Alimentos estimulantes, especies vegetales para infusiones y derivados</t>
  </si>
  <si>
    <t>Fabricació o elaboració o transformació de cafè, amb o sense altres ingredients alimentaris</t>
  </si>
  <si>
    <t>Fabricación o elaboración o transformación de café, con o sin otros ingredientes alimentarios</t>
  </si>
  <si>
    <t>Fabricació o elaboració o transformació d'extracte de cafè</t>
  </si>
  <si>
    <t>Fabricación o elaboración o transformación de extracto de café</t>
  </si>
  <si>
    <t>Fabricació o elaboració o transformació de succedanis de cafè</t>
  </si>
  <si>
    <t>Fabricación o elaboración o transform. de sucedáneos de café</t>
  </si>
  <si>
    <t>Fabricació o elaboració o transformació de te, amb o sense altres ingredients alimentaris</t>
  </si>
  <si>
    <t>Fabricación o elaboración o transformación de té, con o sin otros ingredientes alimentarios</t>
  </si>
  <si>
    <t>Fabricació d'extractes solubles d'altres espècies vegetals</t>
  </si>
  <si>
    <t>Fabricación de extractos solubles de otras especies vegetales</t>
  </si>
  <si>
    <t>Fabricació d'altres espècies vegetals per a infusions</t>
  </si>
  <si>
    <t>Fabricación de otras especies vegetales para infusiones</t>
  </si>
  <si>
    <t>Fabricació o elaboració o transformació de cacau i derivats, amb o sense altres ingredients alimentaris</t>
  </si>
  <si>
    <t>Fabricación o elaboración o transformación de cacao y derivados, con o sin otros ingredientes alimentarios</t>
  </si>
  <si>
    <t>Fabricació o elaboració o transformació de xocolata i derivats, amb o sense altres ingredients alimentaris</t>
  </si>
  <si>
    <t>Fabricación o elaboración o transformación de chocolate y derivados, con o sin otros ingredientes alimentarios</t>
  </si>
  <si>
    <t>Fabricació o elaboració o transformació de succedanis de xocolata</t>
  </si>
  <si>
    <t>Fabricación o elaboración o transformación de sucedáneos de chocolate</t>
  </si>
  <si>
    <t>Fabricació o elaboració o transformació d'infusions líquides</t>
  </si>
  <si>
    <t>Fabricación o elaboración o transformación de infusiones líquidas</t>
  </si>
  <si>
    <t>Envasament de cafè, amb o sense altres ingredients alimentaris</t>
  </si>
  <si>
    <t>Envasado de café, con o sin otros ingredientes alimentarios</t>
  </si>
  <si>
    <t>Envasament d'extracte de cafè</t>
  </si>
  <si>
    <t>Envasado de estracto de café</t>
  </si>
  <si>
    <t>Envasament de succedanis de cafè</t>
  </si>
  <si>
    <t>Envasado de sucedáneos de café</t>
  </si>
  <si>
    <t>Envasament de te, amb o sense altres ingredients alimentaris</t>
  </si>
  <si>
    <t>Envasado de té, con o sin otros ingredientes alimentarios</t>
  </si>
  <si>
    <t>Envasament d'extractes solubles d'altres espècies vegetals</t>
  </si>
  <si>
    <t>Envasado de extractos solubles de otras especies vegetales</t>
  </si>
  <si>
    <t>Envasament altres espècies vegetals per a infusions</t>
  </si>
  <si>
    <t>Envasado de otras especies vegetales para infusiones</t>
  </si>
  <si>
    <t>Envasament de cacau i derivats, amb o sense altres ingredients alimentaris</t>
  </si>
  <si>
    <t>Envasado de cacao y derivados, con o sin otros ingredientes alimentarios</t>
  </si>
  <si>
    <t>Envasament de xocolata i derivats, amb o sense altres ingredients alimentaris</t>
  </si>
  <si>
    <t>Envasado de chocolate y derivados, con o sin otros ingredientes alimentarios</t>
  </si>
  <si>
    <t>Envasament de succedanis de xocolata</t>
  </si>
  <si>
    <t>Envasado de sucedáneos de chocolate</t>
  </si>
  <si>
    <t>Envasament d'infusions líquides</t>
  </si>
  <si>
    <t>Envasado de infusiones líquidas</t>
  </si>
  <si>
    <t>Distribució de cafè, amb o sense altres ingredients alimentaris</t>
  </si>
  <si>
    <t>Distribución de café, con o sin otros ingredientes alimentarios</t>
  </si>
  <si>
    <t>Distribució d'extracte de cafè</t>
  </si>
  <si>
    <t>Distribución de extracto de café</t>
  </si>
  <si>
    <t>Distribució de succedanis de cafè</t>
  </si>
  <si>
    <t>Distribución de sucedáneos de café</t>
  </si>
  <si>
    <t>Distribució de te, amb o sense altres ingredients alimentaris</t>
  </si>
  <si>
    <t>Distribución de té, con o sin otros ingredientes alimentarios</t>
  </si>
  <si>
    <t>Distribució d'extractes solubles d'altres espècies vegetals</t>
  </si>
  <si>
    <t>Distribución de extractos solubles de otras especies vegetales</t>
  </si>
  <si>
    <t>Distribució d'altres espècies vegetals per a infusions</t>
  </si>
  <si>
    <t>Distribución de otras especies vegetales para infusiones</t>
  </si>
  <si>
    <t>Distribució de cacau i derivats, amb o sense altres ingredients alimentaris</t>
  </si>
  <si>
    <t>Distribución de cacao y derivados, con o sin otros ingredientes alimentarios</t>
  </si>
  <si>
    <t>Distribució de xocolata i derivats, amb o sense altres ingredients alimentaris</t>
  </si>
  <si>
    <t>Distribución de chocolate y derivados, con o sin otros ingredientes alimentarios</t>
  </si>
  <si>
    <t>Distribució de succedanis de xocolata</t>
  </si>
  <si>
    <t>Distribución de succedáneos de chocolate</t>
  </si>
  <si>
    <t>Distribució d'infusions líquides</t>
  </si>
  <si>
    <t>Distribución de infusiones líquidas</t>
  </si>
  <si>
    <t>Emmagatzematge de cafè, amb o sense altres ingredients alimentaris</t>
  </si>
  <si>
    <t>Almacenamiento de café, con o sin otros ingredientes alimentarios</t>
  </si>
  <si>
    <t>Emmagatzematge d'extracte de cafè</t>
  </si>
  <si>
    <t>Almacenamiento de extracto de café</t>
  </si>
  <si>
    <t>Emmagatzematge de sucedanis de cafè</t>
  </si>
  <si>
    <t>Almacenamiento de sucedaneos de café</t>
  </si>
  <si>
    <t>Emmagatzematge de te, amb o sense altres ingredients alimentaris</t>
  </si>
  <si>
    <t>Almacenamiento de té, con o sin otros ingredientes alimentarios</t>
  </si>
  <si>
    <t>Emmagatzematge d'extractes solubles d'altres espècies vegetals</t>
  </si>
  <si>
    <t>Almacenamiento de extractos solubles de otras especies vegetales</t>
  </si>
  <si>
    <t>Emmagatzematge d'altres espècies vegetals per a infusions</t>
  </si>
  <si>
    <t>Almacenamiento de otras especies vegetales para infusiones</t>
  </si>
  <si>
    <t>Emmagatzematge de cacau i derivats, amb o sense altres ingredients alimentaris</t>
  </si>
  <si>
    <t>Almacenamiento de cacao y derivados, con o sin otros ingredientes alimentarios</t>
  </si>
  <si>
    <t>Emmagatzematge de xocolata i derivats, amb o sense altres ingredients alimentaris</t>
  </si>
  <si>
    <t>Almacenamiento de chocolate y derivados, con o sin otros ingredientes alimentarios</t>
  </si>
  <si>
    <t xml:space="preserve">Emmagatzematge de succedani de xocolata </t>
  </si>
  <si>
    <t xml:space="preserve">Almacenamiento de sucedáneo de chocolate </t>
  </si>
  <si>
    <t>Emmagatzematge d'infusions  líquides</t>
  </si>
  <si>
    <t>Almacenamiento de infusiones  líquidas</t>
  </si>
  <si>
    <t>Importació de cafè, amb o sense altres ingredients alimentaris</t>
  </si>
  <si>
    <t>Importación de café, con o sin otros ingredientes alimentarios</t>
  </si>
  <si>
    <t>Importació d'extracte de cafè</t>
  </si>
  <si>
    <t>Importación de extracto de café</t>
  </si>
  <si>
    <t>Importació de succedanis de cafè</t>
  </si>
  <si>
    <t>Importación de sucedáneos de café</t>
  </si>
  <si>
    <t>Importació de te, amb o sense altres ingredients alimentaris</t>
  </si>
  <si>
    <t>Importación de té, con o sin otros ingredientes alimentarios</t>
  </si>
  <si>
    <t>Importació d'extractes solubles d'altres espècies vegetals</t>
  </si>
  <si>
    <t>Importación de extractos solubles de otras especies vegetales</t>
  </si>
  <si>
    <t>Importació d'altres espècies vegetals per a infusions</t>
  </si>
  <si>
    <t>Importación de otras especies vegetales para infusiones</t>
  </si>
  <si>
    <t>Importació de cacau i derivats, amb o sense altres ingredients alimentaris</t>
  </si>
  <si>
    <t>Importación de cacao y derivados, con o sin otros ingredientes alimentarios</t>
  </si>
  <si>
    <t>Importació de xocolata i derivats, amb o sense altres ingredients alimentaris</t>
  </si>
  <si>
    <t>Importación de chocolate y derivados, con o sin otros ingredientes alimentarios</t>
  </si>
  <si>
    <t>Importació de succedani de xocolata</t>
  </si>
  <si>
    <t>Importación de sucedáneo de chocolate</t>
  </si>
  <si>
    <t>Importació d'infusions líquides</t>
  </si>
  <si>
    <t>Importación de infusiones  líquidas</t>
  </si>
  <si>
    <t>Menjars preparats, aliments grups específics i complements alimentaris</t>
  </si>
  <si>
    <t>Comidas preparadas, alimentos grupos espef y complementos alimenticios</t>
  </si>
  <si>
    <t>Fabricació o elaboració o transformació de  menjars preparats per a subministrament en mitjans de transport</t>
  </si>
  <si>
    <t>Fabricación o elaboración o transformación de comidas preparadas para suministro en medios de transporte</t>
  </si>
  <si>
    <t>Fabricació o elaboració o transformació de menjars preparats per a col·lectivitats</t>
  </si>
  <si>
    <t>Fabricación o elaboración o transformación de comidas preparadas para colectividades</t>
  </si>
  <si>
    <t>Fabricació o elaboració o transformació de menjars preparats</t>
  </si>
  <si>
    <t>Fabricación o elaboración o transformación de comidas preparadas</t>
  </si>
  <si>
    <t>*Fabricació o elaboració o transformació de productes transformats a base de carn</t>
  </si>
  <si>
    <t>*Fabricación o elaboración o transformación de productos transformados a base de carne</t>
  </si>
  <si>
    <t>*Fabricació o elaboració o transformació de productes transformats a base de peix</t>
  </si>
  <si>
    <t>*Fabricación o elaboración o transformación de productos transformados a base de pescado</t>
  </si>
  <si>
    <t>Fabricació o elaboració o transformació de brous, consomés, sopes i cremes</t>
  </si>
  <si>
    <t>Fabricación o elaboración o transformación de caldos, consomés, sopas y cremas</t>
  </si>
  <si>
    <t>Fabricació o elaboració o transformació de salses i altres amaniments</t>
  </si>
  <si>
    <t>Fabricación o elaboración o transformación de salsas y otros aderezos y aliños</t>
  </si>
  <si>
    <t>Fabricació de preparats alimentosos concentrats, instantanis, etc.</t>
  </si>
  <si>
    <t>Fabricación de preparados alimenticios concentrados, instantáneos, etc</t>
  </si>
  <si>
    <t>Fabricació o elaboració o transformació de preparats per a esmorzar</t>
  </si>
  <si>
    <t>Fabricación o elaboración o transformación de preparados para desayuno</t>
  </si>
  <si>
    <t>Fabricació de patates fregides i productes d'aperitiu</t>
  </si>
  <si>
    <t>Fabricación de patatas fritas y productos de aperitivo</t>
  </si>
  <si>
    <t>Fabricació de preparats alimentosos intermedis per a ús industrial</t>
  </si>
  <si>
    <t>Fabricación de preparados alimenticios intermedios de uso industrial</t>
  </si>
  <si>
    <t>Fabricació o elaboració o transformació de preparats per a lactants i preparats de continuació</t>
  </si>
  <si>
    <t>Fabricación o elaboración o transformación de preparados para lactantes y preparados de continuación</t>
  </si>
  <si>
    <t>Fabricació o elaboració o transformació d'aliments elaborats a base de cereals i aliments infantils</t>
  </si>
  <si>
    <t>Fabricación o elaboración o transformación de alimentos elaborados base de cereales y alimentos infantiles</t>
  </si>
  <si>
    <t>Fabricació o elaboració o transformació d'aliments per a usos mèdics especials</t>
  </si>
  <si>
    <t>Fabricación o elaboración o transformación de alimentos para usos médicos especiales</t>
  </si>
  <si>
    <t>Fabricació o elaboració o transformació de complements alimentaris</t>
  </si>
  <si>
    <t>Fabricación o elaboración o transformación complementos alimenticios</t>
  </si>
  <si>
    <t>Fabricació de nous aliments i ingredients alimentaris autoritzats pel RCE 258/1997</t>
  </si>
  <si>
    <t>Fabricación de nuevos alimentos e ingredientes alimentarios autorizados en el ámbito del  RCE 258/1997</t>
  </si>
  <si>
    <t>*Fabricació o elaboració o transformació de productes transformats a base d'ou</t>
  </si>
  <si>
    <t>*Fabricación o elaboración o transformación de productos transformados a base de huevo</t>
  </si>
  <si>
    <t>*Fabricació o elaboració o transformació de productes transformats a base de llet</t>
  </si>
  <si>
    <t>*Fabricación o elaboración o transformación de productos transformados a base de leche</t>
  </si>
  <si>
    <t>*Fabricació o elaboració o transformació de productes transformats a base de cargols o anques de granota</t>
  </si>
  <si>
    <t>*Fabricación o elaboración o transformación de productos transformados a base de caracoles o ancas de rana</t>
  </si>
  <si>
    <t>Fabricació o elaboració o transformació de productes transformats a base de vegetals</t>
  </si>
  <si>
    <t>Fabricación, elaboración o transformación de productos transformados a base de vegetales</t>
  </si>
  <si>
    <t>Fabricació o elaboració o transformació de substitutius de la dieta completa per al control del pes</t>
  </si>
  <si>
    <t>Fabricación o elaboración o transformación de sustitutivos de la dieta completa para el control del peso</t>
  </si>
  <si>
    <t>*Fabricació o elaboració o transformació sulfat de condroïtina a base de matèries primeres obtingudes segons R 853/2004</t>
  </si>
  <si>
    <t>*Fabricación o elaboración o transformación sulfato de condroitina a base de materias primas obtenidas según R 853/2004</t>
  </si>
  <si>
    <t>*Fabricació o elaboració o transformació d'àcid hialurònic a base de matèries primes obtingudes segons R 853/2004</t>
  </si>
  <si>
    <t>*Fabricación o elaboración o transformación de ácido hialurónico a base de materias primas obtenidas según R 853/2004</t>
  </si>
  <si>
    <t>*Fabricació o elaboració o transformació d'altres productes  a base de cartílag hidrolitzat a base de matèries primeres obtingudes segons R 853/2004</t>
  </si>
  <si>
    <t>*Fabricación o elaboración o transformación de otros productos a base de cartílago hidrolizado a base de materias primas obtenidas según R 853/2004</t>
  </si>
  <si>
    <t>*Fabricació o elaboració o transformació de quitosan a base de matèries primeres obtingudes segons R 853/2004</t>
  </si>
  <si>
    <t>*Fabricación o elaboración o transformación de quitosano a base de materias primas obtenidas según R 853/2004</t>
  </si>
  <si>
    <t>*Fabricació o elaboració o transformació de glucosanima a base de matèries primeres segons R 853/2004</t>
  </si>
  <si>
    <t>*Fabricación o elaboración o transformación de glucosanima a base de materias primas obtenidas según R 853/2004</t>
  </si>
  <si>
    <t>*Fabricació o elaboració o transformació de quall a base de matèries primeres obtingudes segons R 853/2004</t>
  </si>
  <si>
    <t>*Fabricación o elaboración o transformación de cuajo a base de materias primas obtenidas según R 853/2004</t>
  </si>
  <si>
    <t>*Fabricació o elaboració o transformació d'ictiocol·la a base de matèries primeres segons R 853/2004</t>
  </si>
  <si>
    <t>*Fabricación o elaboración o transformación de ictiocola a base de materias primas obtenidas según R 853/2004</t>
  </si>
  <si>
    <t>*Fabricació o elaboració o transformació d'aminoàcids refinats a base de matèries primeres obtingudes segons R 853/2004</t>
  </si>
  <si>
    <t>*Fabricación o elaboración o transformación de aminoácidos refinados a base de materias primas obtenidas según R 853/2004</t>
  </si>
  <si>
    <t>Fabricació o elaboració o transformació d'insectes</t>
  </si>
  <si>
    <t>Fabricación o elaboración o transformación de insectos</t>
  </si>
  <si>
    <t>Envasament menjars preparats subministrament mitjans de transport</t>
  </si>
  <si>
    <t>Envasado comidas preparados suministro medios de transporte</t>
  </si>
  <si>
    <t xml:space="preserve">Envasament de menjars preparats per a col·lectivitats </t>
  </si>
  <si>
    <t xml:space="preserve">Envasado de comidas preparadas para colectividades </t>
  </si>
  <si>
    <t>Envasament de menjars preparats</t>
  </si>
  <si>
    <t>Envasado de comidas preparadas</t>
  </si>
  <si>
    <t>Envasament de brous, consomés, sopes i cremes</t>
  </si>
  <si>
    <t>Envasado de caldos, consomés, sopas y cremas</t>
  </si>
  <si>
    <t>Envasament de salses i altres amaniments</t>
  </si>
  <si>
    <t>Envasado de salsas y otros aderezos y aliños</t>
  </si>
  <si>
    <t>Envasament de preparats alimentosos concentrats, instantanis, etc.</t>
  </si>
  <si>
    <t>Envasado de preparados alimenticios concentrados, instantáneos, etc</t>
  </si>
  <si>
    <t>Envasament de preparats per a esmorzar</t>
  </si>
  <si>
    <t>Envasado de preparados para desayuno</t>
  </si>
  <si>
    <t>Envasament de patates fregides i productes d'aperitiu</t>
  </si>
  <si>
    <t>Envasado de patatas fritas y productos de aperitivo</t>
  </si>
  <si>
    <t>Envasament de preparats alimentosos intermedis per a ús industrial</t>
  </si>
  <si>
    <t>Envasado de preparados alimenticios intermedios de uso industrial</t>
  </si>
  <si>
    <t>Envasament de preparats per a lactants i preparats de continuació</t>
  </si>
  <si>
    <t>Envasado de preparados para lactantes y preparados de continuación</t>
  </si>
  <si>
    <t>Envasament d'aliments elaborats a base de cereals i aliments infantils</t>
  </si>
  <si>
    <t>Envasado de alimentos elaborados a base de cereales y alimentos infantiles</t>
  </si>
  <si>
    <t>Envasament d'aliments per a usos mèdics especials</t>
  </si>
  <si>
    <t>Envasado de alimentos para usos médicos especiales</t>
  </si>
  <si>
    <t>Envasament de complements alimentaris</t>
  </si>
  <si>
    <t>Envasado de complementos alimenticios</t>
  </si>
  <si>
    <t>Envasament de nous aliments i ingredients alimentaris autoritzats pel RCE 258/1997</t>
  </si>
  <si>
    <t>Envasado de nuevos alimentos e ingredientes alimentarios autorizados en el ámbito del  RCE 258/1997</t>
  </si>
  <si>
    <t>Envasament de substitutius de la dieta completa per al control del pes</t>
  </si>
  <si>
    <t>Envasado de sustitutivos de la dieta completa para el control del peso</t>
  </si>
  <si>
    <t>*Envasament de sulfat de condroïtina a base de matèries primeres obtingudes segons R 853/2004</t>
  </si>
  <si>
    <t>*Envasado de sulfato de condroitina base de materias primas obtenidas según R 853/2004</t>
  </si>
  <si>
    <t>*Envasament d'àcid hialurònic a base de matèries primes obtingudes segons R 853/2004</t>
  </si>
  <si>
    <t>*Envasado de ácido hialurónico a base de materias primas obtenidas según R 853/2004</t>
  </si>
  <si>
    <t>*Envasament d'altres productes a base de cartílag hidrolitzat a base de matèries primeres obtingudes segons R 853/2004</t>
  </si>
  <si>
    <t>*Envasado de otros productos a base de cartílago hidrolizado a base de materias primas obtenidas según R 853/2004</t>
  </si>
  <si>
    <t>*Envasament de quitosan a base de matèries primeres obtingudes segons R 853/2004</t>
  </si>
  <si>
    <t>*Envasado de quitosano a base de materias primas obtenidas según R 853/2004</t>
  </si>
  <si>
    <t>*Envasament de glucosanima a base de matèries primeres segons R 853/2004</t>
  </si>
  <si>
    <t>*Envasado de glucosanima a base de materias primas obtenidas según R 853/2004</t>
  </si>
  <si>
    <t>*Envasamaent de quall a base de matèries primeres obtingudes segons R 853/2004</t>
  </si>
  <si>
    <t>*Envasado de cuajo a base de materias primas obtenidas según R 853/2004</t>
  </si>
  <si>
    <t>*Envasament d'ictiocol·la a base de matèries primeres segons R 853/2004</t>
  </si>
  <si>
    <t>*Envasado de ictiocola a base de materias primas obtenidas según R 853/2004</t>
  </si>
  <si>
    <t>*Envasamaent d'aminoàcids refinats a base de matèries primeres obtingudes segons R 853/2004</t>
  </si>
  <si>
    <t>*Envasado de aminoácidos refinados a base de materias primas obtenidas según R 853/2004</t>
  </si>
  <si>
    <t>Envasament d'insectes</t>
  </si>
  <si>
    <t>Envasado de insectos</t>
  </si>
  <si>
    <t>Distribució de menjars preparats subministraments mitjans de transport</t>
  </si>
  <si>
    <t>Distribución de comidas preparadas suministro medios de transporte</t>
  </si>
  <si>
    <t>Distribució de menjars preparats per a col·lectivitats</t>
  </si>
  <si>
    <t>Distribución de comidas preparadas para colectividades</t>
  </si>
  <si>
    <t>Distribució de menjars preparats</t>
  </si>
  <si>
    <t xml:space="preserve">Distribución de comidas preparadas </t>
  </si>
  <si>
    <t>Distribució de brous, consomes, sopes i cremes</t>
  </si>
  <si>
    <t>Distribución de caldos, consomes, sopas y cremas</t>
  </si>
  <si>
    <t>Distribució de salses i altres amaniments</t>
  </si>
  <si>
    <t>Distribución de salsas y otros aderezos y aliños</t>
  </si>
  <si>
    <t>Distribució de preparats alimentosos concentrats, instantanis, etc</t>
  </si>
  <si>
    <t>Distribución preparados alimenticios concentrados, instantáneos, etc</t>
  </si>
  <si>
    <t>Distribució de preparats per a esmorzar</t>
  </si>
  <si>
    <t>Distribución de preparados para desayuno</t>
  </si>
  <si>
    <t>Distribució de patates fregides i productes d'aperitiu</t>
  </si>
  <si>
    <t>Distribución de patatas fritas y productos de aperitivo</t>
  </si>
  <si>
    <t>Distribució de preparats alimentosos intermedis per a ús industrial</t>
  </si>
  <si>
    <t>Distribución de preparados alimenticios intermedios de uso industrial</t>
  </si>
  <si>
    <t>Distribució de preparats per a lactants i preparats de continuació</t>
  </si>
  <si>
    <t>Distribución de preparados para lactantes y preparados de continuación</t>
  </si>
  <si>
    <t>Distribució d'aliments elaborats a base de cereals i aliments infantils</t>
  </si>
  <si>
    <t>Distribución de alimentos elaborados a base de cereales y alimentos infantiles</t>
  </si>
  <si>
    <t>Distribució d'aliments per a usos mèdics especials</t>
  </si>
  <si>
    <t>Distribución de alimentos para usos médicos especiales</t>
  </si>
  <si>
    <t>Distribució de complements alimentaris</t>
  </si>
  <si>
    <t>Distribución de complementos alimenticios</t>
  </si>
  <si>
    <t>Distribució de nous aliments i ingredients alimentaris autoritzats pel RCE 258/1997</t>
  </si>
  <si>
    <t>Distribución de nuevos alimentos e ingredientes alimentarios autorizados en el ámbito del  RCE 258/1997</t>
  </si>
  <si>
    <t>Distribució de substitutius de la dieta completa per al control del pes</t>
  </si>
  <si>
    <t>Distribución de sustitutivos de la dieta completa para el control del peso</t>
  </si>
  <si>
    <t>Distribució de sulfat de condroïtina a base de matèries primeres obtingudes segons R 853/2004</t>
  </si>
  <si>
    <t>Distribución de sulfato de condroitina a base de materias primas obtenidas según R 853/2004</t>
  </si>
  <si>
    <t>Distribució d'àcid hialurònic base de matèries primes obtingudes segons R 853/2004</t>
  </si>
  <si>
    <t>Distribución de ácido hialurónico a base de materias primas obtenidas según R 853/2004</t>
  </si>
  <si>
    <t>Distribució d'altres productes a base de cartílag hidrolitzat a base de matèries primeres obtingudes segons R 853/2004</t>
  </si>
  <si>
    <t>Distribución de otros productos a base de cartílago hidrolizado a base de materias primas obtenidas según R 853/2004</t>
  </si>
  <si>
    <t>Distribució de quitosan a base de matèries primeres obtingudes segons R 853/2004</t>
  </si>
  <si>
    <t>Distribución de quitosano a base de materias primas obtenidas según R 853/2004</t>
  </si>
  <si>
    <t>Distribució de glucosanima a base de matèries primeres segons R 853/2004</t>
  </si>
  <si>
    <t>Distribución de glucosanima a base de materias primas obtenidas según R 853/2004</t>
  </si>
  <si>
    <t>Distribució de quall a base de matèries primeres obtingudes segons R 853/2004</t>
  </si>
  <si>
    <t>Distribución de cuajo a base de materias primas obtenidas según R 853/2004</t>
  </si>
  <si>
    <t>Distribució d'ictiocol·la a base de matèries primeres segons R 853/2004</t>
  </si>
  <si>
    <t>Distribución de ictiocola a base de materias primas obtenidas según R 853/2004</t>
  </si>
  <si>
    <t>Distribució d'aminoàcids refinats a base de matèries primeres obtingudes segons R 853/2004</t>
  </si>
  <si>
    <t>Distribución de aminoácidos refinados a base de materias primas obtenidas según R 853/2004</t>
  </si>
  <si>
    <t>Distribució d'insectes</t>
  </si>
  <si>
    <t>Distribución de insectos</t>
  </si>
  <si>
    <t>Emmagatzematge menjars preparats subministrament en mitjans transport</t>
  </si>
  <si>
    <t>Almacenamiento de comidas preparadas para suministro en medios de transporte</t>
  </si>
  <si>
    <t>Emmagatzematge de menjars preparats col.lectivitats</t>
  </si>
  <si>
    <t>Almacenamiento de comidas preparadas para colectividades</t>
  </si>
  <si>
    <t>Emmagatzematge de menjars preparats</t>
  </si>
  <si>
    <t>Almacenamiento de comidas preparadas</t>
  </si>
  <si>
    <t>Emmagatzematge de brous, consomés, sopes i cremes</t>
  </si>
  <si>
    <t>Almacenamiento de caldos, consomés, sopas y cremas</t>
  </si>
  <si>
    <t>Emmagatzematge de salses i altres amaniments</t>
  </si>
  <si>
    <t>Almacenamiento de salsas y otros aderezos y aliños</t>
  </si>
  <si>
    <t>Emmagatzematge de preparats alimentosos concentrats,instantanis,etc</t>
  </si>
  <si>
    <t>Almacenamiento de preparados alimenticios concentrados, instantáneos, etc</t>
  </si>
  <si>
    <t>Emmagatzematge de preparats per a esmorzar</t>
  </si>
  <si>
    <t>Almacenamiento de preparados para desayuno</t>
  </si>
  <si>
    <t>Emmagatzematge de patates fregides i productes d'aperitiu</t>
  </si>
  <si>
    <t>Almacenamiento de patatas fritas y productos de aperitivo</t>
  </si>
  <si>
    <t>Emmagatzematge de preparats alimentosos intermedis per a ús industrial</t>
  </si>
  <si>
    <t>Almacenamiento de preparados alimenticios intermedios de uso industrial</t>
  </si>
  <si>
    <t>Emmagatzematge de preparats per a lactants i preparats de continuació</t>
  </si>
  <si>
    <t>Almacenamiento preparados para lactantes y preparados de continuación</t>
  </si>
  <si>
    <t>Emmagatzematge d'aliments elaborats a base de cereals i aliments infantils</t>
  </si>
  <si>
    <t>Almacenamiento de alimentos elaborados a base cereales y alimentos infantiles</t>
  </si>
  <si>
    <t>Emmagatzematge d'aliments per a usos mèdics especials</t>
  </si>
  <si>
    <t>Almacenamiento de alimentos para usos médicos especiales</t>
  </si>
  <si>
    <t>Emmagatzematge de complements alimentaris</t>
  </si>
  <si>
    <t>Almacenamiento de complementos alimenticios</t>
  </si>
  <si>
    <t>Emmagatzematge de nous aliments i ingredients alimentaris autoritzats pel RCE 258/1997</t>
  </si>
  <si>
    <t>Almacenamiento de nuevos alimentos e ingredientes alimentarios autorizados en el ámbito del  RCE 258/1997</t>
  </si>
  <si>
    <t>Emmagatzematge de material auxiliar i matèries primeres per a empresa de restauració sense instal·lacions pròpies d'elaboració</t>
  </si>
  <si>
    <t>Almacenamiento de material auxiliar y materias primas para empresa de restauración sin instalaciones propias de elaboración</t>
  </si>
  <si>
    <t>Emmagatzematge de substitutius de la dieta completa per al control del pes</t>
  </si>
  <si>
    <t>Almacenamiento de sustitutivos de la dieta completa para el control del peso</t>
  </si>
  <si>
    <t>Emmagatzematge sulfat de condroïtina a base de matèries primeres obtingudes segons R 853/2004</t>
  </si>
  <si>
    <t>Almacenamiento sulfato de condroitina a base de materias primas obtenidas según R 853/2004</t>
  </si>
  <si>
    <t>Emmagatzematge d'àcid hialurònic a base de matèries primes obtingudes segons R 853/2004</t>
  </si>
  <si>
    <t>Almacenamiento de ácido hialurónico a base de materias primas obtenidas según R 853/2004</t>
  </si>
  <si>
    <t>Emmagatzematge d'altres productes a base de cartílag hidrolitzat a base de matèries primeres obtingudes segons R 853/2004</t>
  </si>
  <si>
    <t>Almacenamiento de otros productos a base de cartílago hidrolizado a base de materias primas obtenidas según R 853/2004</t>
  </si>
  <si>
    <t>Emmagatzematge de quitosan a base de matèries primeres obtingudes segons R 853/2004</t>
  </si>
  <si>
    <t>Almacenamiento de quitosano a base de materias primas obtenidas según R 853/2004</t>
  </si>
  <si>
    <t>Emmagatzematge de glucosanima a base de matèries primeres segons R 853/2004</t>
  </si>
  <si>
    <t>Almacenamiento de glucosanima a base de materias primas obtenidas según R 853/2004</t>
  </si>
  <si>
    <t>Emmagatzematge de quall a base de matèries primeres obtingudes segons R 853/2004</t>
  </si>
  <si>
    <t>Almacenamiento de quajo a base de materias primas obtenidas según R 853/2004</t>
  </si>
  <si>
    <t>Emmagatzematge d'ictiocol·la a base de matèries primeres segons R 853/2004</t>
  </si>
  <si>
    <t>Almacenamiento de ictiocola a base de materias primas obtenidas según R 853/2004</t>
  </si>
  <si>
    <t>Emmagatzematge d'aminoàcids refinats a base de matèries primeres obtingudes segons R 853/2004</t>
  </si>
  <si>
    <t>Almacenamiento de aminoácidos refinados a base de materias primas obtenidas según R 853/2004</t>
  </si>
  <si>
    <t>Emmagatzematge d'insectes</t>
  </si>
  <si>
    <t>Almacenamiento de insectos</t>
  </si>
  <si>
    <t>Importació menjars preparats per a subminist. en mitjans de transport</t>
  </si>
  <si>
    <t>Importación comidas preparadas para submit. en medios de transporte</t>
  </si>
  <si>
    <t>Importació de menjars preparats</t>
  </si>
  <si>
    <t>Importación de comidas preparadas</t>
  </si>
  <si>
    <t>Importació de brous, consomés, sopes i cremes</t>
  </si>
  <si>
    <t>Importación de caldos, consomés, sopas y cremas</t>
  </si>
  <si>
    <t>Importació de salses i altres amaniments</t>
  </si>
  <si>
    <t>Importación de salsas y otros aderezos y aliños</t>
  </si>
  <si>
    <t>Importació de preparats alimentosos concentrats, instantanis, etc</t>
  </si>
  <si>
    <t>Importación de preparados alimenticios concentrados, instantáneos, etc</t>
  </si>
  <si>
    <t>Importació de preparats per a esmorzar</t>
  </si>
  <si>
    <t>Importación de preparados para desayunos</t>
  </si>
  <si>
    <t>Importació de patates fregides i productes d'aperitiu</t>
  </si>
  <si>
    <t>Importación de patatas fritas y productos de aperitivo</t>
  </si>
  <si>
    <t>Importació de preparats alimentosos intermedis per a ús industrial</t>
  </si>
  <si>
    <t>Importación de preparados alimenticios intermedios de uso industrial</t>
  </si>
  <si>
    <t>Importació de preparats per a lactants i preparats de continuació</t>
  </si>
  <si>
    <t>Importación de preparados para lactantes y preparados de continuación</t>
  </si>
  <si>
    <t>Importació d'aliments elaborats a base de cereals i aliments infantils</t>
  </si>
  <si>
    <t>Importación de alimentos elaborados a base de cereales y alimentos</t>
  </si>
  <si>
    <t>Importació d'aliments per a usos mèdics especials</t>
  </si>
  <si>
    <t>Importación de alimentos para usos médicos especiales</t>
  </si>
  <si>
    <t>Importació de complements alimentaris</t>
  </si>
  <si>
    <t>Importación de complementos alimenticios</t>
  </si>
  <si>
    <t>Importació de nous aliments i ingredients alimentaris autoritzats pel RCE 258/1997</t>
  </si>
  <si>
    <t>Importación de nuevos alimentos e ingredientes alimentarios autorizados en el ámbito del  RCE 258/1997</t>
  </si>
  <si>
    <t>Importació de substitutius de la dieta completa per al control del pes</t>
  </si>
  <si>
    <t>Importación de sustitutivos de la dieta completa para el control del peso</t>
  </si>
  <si>
    <t>Importació sulfat de condroïtina a base de matèries primeres obtingudes segons R 853/2004</t>
  </si>
  <si>
    <t>Importación de sulfato de condroitina a base de materias primas obtenidas según R 853/2004</t>
  </si>
  <si>
    <t>Importació de d'àcid hialurònic a base de matèries primes obtingudes segons R 853/2004</t>
  </si>
  <si>
    <t>Importación de ácido hialurónico a base de materias primas obtenidas según R 853/2004</t>
  </si>
  <si>
    <t>Importació d'altres productes a base de cartílag hidrolitzat a base de matèries primeres obtingudes segons R 853/2004</t>
  </si>
  <si>
    <t>Importación de otros productos a base de cartílago hidrolizado a base de materias primas obtenidas según R 853/2004</t>
  </si>
  <si>
    <t>Importació de quitosan a base de matèries primeres obtingudes segons R 853/2004</t>
  </si>
  <si>
    <t>Importación de quitosano a base de materias primas obtenidas según R 853/2004</t>
  </si>
  <si>
    <t>Importació de glucosanima a base de matèries primeres segons R 853/2004</t>
  </si>
  <si>
    <t>Importación de glucosanima a base de materias primas obtenidas según R 853/2004</t>
  </si>
  <si>
    <t>Importació de quall a base de matèries primeres obtingudes segons R 853/2004</t>
  </si>
  <si>
    <t>Importación de cuajo a base de materias primas obtenidas según R 853/2004</t>
  </si>
  <si>
    <t>Importació d'ictiocol·la a base de matèries primeres segons R 853/2004</t>
  </si>
  <si>
    <t>Importación de ictiocola a base de materias primas obtenidas según R 853/2004</t>
  </si>
  <si>
    <t>Importació d'aminoàcids refinats a base de matèries primeres obtingudes segons R 853/2004</t>
  </si>
  <si>
    <t>Importación de aminoácidos refinados a base de materias primas obtenidas según R 853/2004</t>
  </si>
  <si>
    <t>Importació d'insectes</t>
  </si>
  <si>
    <t>Importación de insectos</t>
  </si>
  <si>
    <t>Empresa de restauració sense instal·lacions pròpies d'elaboració</t>
  </si>
  <si>
    <t>Empresa de restauración sin instalaciones propias de elaboración</t>
  </si>
  <si>
    <t>*Establiment de congelació de productes d'origen animal</t>
  </si>
  <si>
    <t>*Establecimiento de congelación de productos de origen animal</t>
  </si>
  <si>
    <t>Establiment de congelació de productes alimentosos diferents de productes d'origen animal</t>
  </si>
  <si>
    <t>Establecimiento de congelación de productos alimenticios diferentes de productos de origen animal</t>
  </si>
  <si>
    <t>Aigües envasades i gel</t>
  </si>
  <si>
    <t>Aguas envasadas y hielo</t>
  </si>
  <si>
    <t>Fabricació o elaboració o transformació d'aigua potable preparada</t>
  </si>
  <si>
    <t>Fabricació o elaboració o transformació de agua potable preparada</t>
  </si>
  <si>
    <t>Fabricació o elaboració o transformació d'aigua d'abastament públic preparada</t>
  </si>
  <si>
    <t>Fabricació o elaboració o transformació de agua de abastecimiento público preparada</t>
  </si>
  <si>
    <t>Fabricació o elaboració o transformació de gel</t>
  </si>
  <si>
    <t>Fabricación o elaboración o transformación de hielo</t>
  </si>
  <si>
    <t>Envasament d'aigua mineral natural</t>
  </si>
  <si>
    <t>Envasado de agua mineral natural</t>
  </si>
  <si>
    <t>Envasament d'aigua de deu</t>
  </si>
  <si>
    <t>Envasado de agua de manantial</t>
  </si>
  <si>
    <t>Envasament d'aigua potable preparada</t>
  </si>
  <si>
    <t>Envasado de agua potable preparada</t>
  </si>
  <si>
    <t>Envasament d'aigua d'abastament públic preparada</t>
  </si>
  <si>
    <t>Envasado de agua de abastecimiento público preparada</t>
  </si>
  <si>
    <t>Envasament de gel</t>
  </si>
  <si>
    <t>Envasado de hielo</t>
  </si>
  <si>
    <t>Envasament d'aigua de mar</t>
  </si>
  <si>
    <t>Envasado de agua de mar</t>
  </si>
  <si>
    <t>Distribució d'aigua mineral natural</t>
  </si>
  <si>
    <t>Distribución de agua mineral natural</t>
  </si>
  <si>
    <t>Distribució d'aigua de deu</t>
  </si>
  <si>
    <t>Distribución de agua de manantial</t>
  </si>
  <si>
    <t>Distribució d'aigua potable preparada</t>
  </si>
  <si>
    <t>Distribución de agua potable preparada</t>
  </si>
  <si>
    <t>Distribució d'aigua potable de consum públic mitjançant cisternes mòbils (RSIPAC)</t>
  </si>
  <si>
    <t>Distribución de agua potable de consumo público mediante cisternas móviles (RSIPAC)</t>
  </si>
  <si>
    <t>Distribució d'aigua d'abastament públic preparada</t>
  </si>
  <si>
    <t>Distribución de agua de abastecimiento público preparada</t>
  </si>
  <si>
    <t>Distribució de gel</t>
  </si>
  <si>
    <t>Distribución de hielo</t>
  </si>
  <si>
    <t>Distribució d'aigua de mar</t>
  </si>
  <si>
    <t>Distribución de agua de mar</t>
  </si>
  <si>
    <t>Emmagatzematge d'aigua mineral natural</t>
  </si>
  <si>
    <t>Almacenamiento de agua mineral natural</t>
  </si>
  <si>
    <t>Emmagatzematge d'aigua de deu</t>
  </si>
  <si>
    <t>Almacenamiento de agua de manantial</t>
  </si>
  <si>
    <t>Emmagatzematge d'aigua potable preparada</t>
  </si>
  <si>
    <t>Almacenamiento de agua potable preparada</t>
  </si>
  <si>
    <t>Emmagatzematge d'aigua d'abastament públic preparada</t>
  </si>
  <si>
    <t>Almacenamiento de agua de abastecimiento público preparada</t>
  </si>
  <si>
    <t>Emmagatzematge de gel</t>
  </si>
  <si>
    <t>Almacenamiento de hielo</t>
  </si>
  <si>
    <t>Emmagatzematge d'aigua de mar</t>
  </si>
  <si>
    <t>Almacenamiento de agua de mar</t>
  </si>
  <si>
    <t>Importació d'aigua mineral natural</t>
  </si>
  <si>
    <t>Importación de agua mineral natural</t>
  </si>
  <si>
    <t>Importació d'aigua de deu</t>
  </si>
  <si>
    <t>Importación de agua de manantial</t>
  </si>
  <si>
    <t>Importació d'aigua potable preparada</t>
  </si>
  <si>
    <t>Importación de agua potable preparada</t>
  </si>
  <si>
    <t>Importació d'aigua d'abastament públic preparada</t>
  </si>
  <si>
    <t>Importación de agua de abastecimiento público preparada</t>
  </si>
  <si>
    <t>Importació de gel</t>
  </si>
  <si>
    <t>Importación de hielo</t>
  </si>
  <si>
    <t>Importació d'aigua de mar</t>
  </si>
  <si>
    <t>Importación de agua de mar</t>
  </si>
  <si>
    <t>Gelats</t>
  </si>
  <si>
    <t>Helados</t>
  </si>
  <si>
    <t>Elaboració de gelats no lactis</t>
  </si>
  <si>
    <t>Elaboración de helados no lácteos</t>
  </si>
  <si>
    <t>Fabricació o elaboració o transformació de barreges per a congelar</t>
  </si>
  <si>
    <t>Fabricación o elaboración o transformación de mezclas para congelar</t>
  </si>
  <si>
    <t>Elaboració de gelats de llet</t>
  </si>
  <si>
    <t>Elaboración de helados de leche</t>
  </si>
  <si>
    <t>Fabricació o elaboració o transformació d'orxata</t>
  </si>
  <si>
    <t>Fabricación o elaboración o transformación de horchata</t>
  </si>
  <si>
    <t>*Fabricació o elaboració o transformació de gelats a base de llet crua</t>
  </si>
  <si>
    <t>*Fabricación o elaboración o transformación de helados a base de leche cruda</t>
  </si>
  <si>
    <t>Envasament de gelats no lactis</t>
  </si>
  <si>
    <t>Envasado de helados no lácteos</t>
  </si>
  <si>
    <t>Envasament de barreges per a congelar</t>
  </si>
  <si>
    <t>Envasado de mezclas para congelar</t>
  </si>
  <si>
    <t>Envasament de gelats de llet</t>
  </si>
  <si>
    <t>Envasado de helados de leche</t>
  </si>
  <si>
    <t>Envasament d'orxata</t>
  </si>
  <si>
    <t>Envasado de horchata</t>
  </si>
  <si>
    <t>*Envasament de gelats a base de llet crua</t>
  </si>
  <si>
    <t>*Envasado de helados a base de leche cruda</t>
  </si>
  <si>
    <t>Distribució de gelats no lactis</t>
  </si>
  <si>
    <t>Distribución de helados no lácteos</t>
  </si>
  <si>
    <t>Distribució de barreges per a congelar</t>
  </si>
  <si>
    <t>Distribución de mezclas para congelar</t>
  </si>
  <si>
    <t>Distribució de gelats de llet</t>
  </si>
  <si>
    <t>Distribución de helados de leche</t>
  </si>
  <si>
    <t>Distribució d'orxata</t>
  </si>
  <si>
    <t>Distribución de horchata</t>
  </si>
  <si>
    <t>Distribució de gelats a base de llet crua</t>
  </si>
  <si>
    <t>Distribución de helados a base de leche cruda</t>
  </si>
  <si>
    <t>Emmagatzematge de gelats no lactis</t>
  </si>
  <si>
    <t>Almacenamiento de helados no lácteos</t>
  </si>
  <si>
    <t>Emmagatzematge de barreges per a congelar</t>
  </si>
  <si>
    <t>Almacenamiento de mezclas para congelar</t>
  </si>
  <si>
    <t>Emmagatzematge de gelats de llet</t>
  </si>
  <si>
    <t>Almacenamiento de helados de leche</t>
  </si>
  <si>
    <t>Emmagatzematge d'orxata</t>
  </si>
  <si>
    <t>Almacenamiento de horchata</t>
  </si>
  <si>
    <t>*Emmagatzematge de gelats a base de llet crua</t>
  </si>
  <si>
    <t>*Almacenamiento de helados a base de leche cruda</t>
  </si>
  <si>
    <t>Importació de gelats no lactis</t>
  </si>
  <si>
    <t>Importación de helados no lácteos</t>
  </si>
  <si>
    <t>Importació de barreges per a congelar</t>
  </si>
  <si>
    <t>Importación de mezclas para congelar</t>
  </si>
  <si>
    <t>Importació de gelats de llet</t>
  </si>
  <si>
    <t>Importación de helados de leche</t>
  </si>
  <si>
    <t>Importació d'orxata</t>
  </si>
  <si>
    <t>Importación de horchata</t>
  </si>
  <si>
    <t>Importació de gelats a base de llet crua</t>
  </si>
  <si>
    <t>Importación de helados a base de leche cruda</t>
  </si>
  <si>
    <t>Begudes no alcohòliques</t>
  </si>
  <si>
    <t>Bebidas no alcohólicas</t>
  </si>
  <si>
    <t>Fabricació o elaboració o transformació de begudes refrescants</t>
  </si>
  <si>
    <t>Fabricación o elaboración o transformación de bebidas refrescantes</t>
  </si>
  <si>
    <t>Fabricació de sucs o begudes de productes d'origen vegetal</t>
  </si>
  <si>
    <t>Fabricación de zumos o bebidas de productos de origen vegetal</t>
  </si>
  <si>
    <t>Fabricació de begudes barreja d'alcohòliques i analcohòliques</t>
  </si>
  <si>
    <t>Fabricación de bebidas mezcla de alcohólicas y analcohólicas</t>
  </si>
  <si>
    <t>Fabricació o elaboració o transformació d'altres begudes no alcohòliques</t>
  </si>
  <si>
    <t>Fabricación o elaboración o transformación de otras bebidas no alcohólicas</t>
  </si>
  <si>
    <t>Envasament de begudes refrescants</t>
  </si>
  <si>
    <t>Envasado de bebidas refrescantes</t>
  </si>
  <si>
    <t>Envasament de sucs o begudes de productes d'origen vegetal</t>
  </si>
  <si>
    <t>Envasado de zumos o bebidas de productos de origen vegetal</t>
  </si>
  <si>
    <t>Envasament de begudes barreja d'alcohòliques i analcohòliques</t>
  </si>
  <si>
    <t>Envasado de bebidas mezcla de alcohólicas y analcohólicas</t>
  </si>
  <si>
    <t>Envasament d'altres begudes no alcohòliques</t>
  </si>
  <si>
    <t>Envasado de otras bebidas no alcohólicas</t>
  </si>
  <si>
    <t>Distribució de begudes refrescants</t>
  </si>
  <si>
    <t>Distribución de bebidas refrescantes</t>
  </si>
  <si>
    <t>Distribució de sucs o begudes de productes d'origen vegetal</t>
  </si>
  <si>
    <t>Distribución de zumos o bebidas de productos de origen vegetal</t>
  </si>
  <si>
    <t>Distribució de begudes barreja d'alcohòliques i analcohòliques</t>
  </si>
  <si>
    <t>Distribución de bebidas mezcla de alcohólicas y analcohólicas</t>
  </si>
  <si>
    <t>Distribució d'altres begudes no alcohòliques</t>
  </si>
  <si>
    <t>Distribución de otras bebidas no alcohólicas</t>
  </si>
  <si>
    <t>Emmagatzematge de begudes refrescants</t>
  </si>
  <si>
    <t>Almacenamiento de bebidas refrescantes</t>
  </si>
  <si>
    <t>Emmagatzematge de sucs o begudes de productes d'origen vegetal</t>
  </si>
  <si>
    <t>Almacenamiento de zumos o bebidas de productos de origen vegetal</t>
  </si>
  <si>
    <t>Emmagatzematge de begudes barreja d'alcohòliques i analcohòliques</t>
  </si>
  <si>
    <t>Almacenamiento de bebidas mezcla de alcohólicas y analcohólicas</t>
  </si>
  <si>
    <t>Emmagatzematge d'altres begudes no alcohòliques</t>
  </si>
  <si>
    <t>Almacenamiento de otras bebidas no alcohólicas</t>
  </si>
  <si>
    <t>Importació de begudes refrescants</t>
  </si>
  <si>
    <t>Importación de bebidas refrescantes</t>
  </si>
  <si>
    <t>Importació de sucs o begudes de productes d'origen vegetal</t>
  </si>
  <si>
    <t>Importación de zumos o bebidas de productos de origen vegetal</t>
  </si>
  <si>
    <t>Importació de begudes barreja d'alcohòliques i analcohòliques</t>
  </si>
  <si>
    <t>Importación de bebidas mezcla de alcohólicas y analcohólicas</t>
  </si>
  <si>
    <t>Importació d'altres begudes no alcohòliques</t>
  </si>
  <si>
    <t>Importación de otras bebidas no alcohólicas</t>
  </si>
  <si>
    <t>Begudes alcohòliques</t>
  </si>
  <si>
    <t>Bebidas alcohólicas</t>
  </si>
  <si>
    <t>Fabricació o elaboració o transformació de vi</t>
  </si>
  <si>
    <t>Fabricación o elaboración o transformación de vino</t>
  </si>
  <si>
    <t>Fabricació o elaboració o transformació d'aperitius i amargs vínics</t>
  </si>
  <si>
    <t>Fabricación o elaboración o transformación de aperitivos y amargos vínicos</t>
  </si>
  <si>
    <t>Fabricació o elaboració o transformació de sidres i perades</t>
  </si>
  <si>
    <t>Fabricación o elaboración o transformación de sidras y peradas</t>
  </si>
  <si>
    <t>Fabricació o elaboració o transformació de cervesa</t>
  </si>
  <si>
    <t>Fabricación o elaboración o transformación de cerveza</t>
  </si>
  <si>
    <t>Fabricació o elaboració o transformació de derivats del vi (sangria, etc...)</t>
  </si>
  <si>
    <t>Fabricación o elaboración o transformación de derivados del vino (sangría, etc...)</t>
  </si>
  <si>
    <t>Fabricació o elaboració o transformació d'aperitius i amargs no vínics</t>
  </si>
  <si>
    <t>Fabricación o elaboración o transformación de aperitivos y amargos no vínicos</t>
  </si>
  <si>
    <t>Fabricació o elaboració o transformació de begudes barreja d'alcohòliques i analcohòliques</t>
  </si>
  <si>
    <t>Fabricación o elaboración o transformación de bebidas mezcla de alcohólicas y analcohólicas</t>
  </si>
  <si>
    <t>Fabricació o elaboració o transformació d'altres begudes alcohòliques</t>
  </si>
  <si>
    <t>Fabricación o elaboración o transformación de otras bebidas alcohólicas</t>
  </si>
  <si>
    <t>Fabricació o elaboració o transformació d'alcohol etílic d'ús alimentari</t>
  </si>
  <si>
    <t>Fabricación o elaboració o transformación de alcohol etílico de uso alimentario</t>
  </si>
  <si>
    <t>Fabricació o elaboració o transformació de vi escumós</t>
  </si>
  <si>
    <t>Fabricación o elaboración o transformación de vino espumoso</t>
  </si>
  <si>
    <t>Fabricació o elaboració o transformació de begudes alcohòliques (A SUPRIMIR)</t>
  </si>
  <si>
    <t>Fabricación o elaboración o transformación de bebidas alcohólicas (A SUPRIMIR)</t>
  </si>
  <si>
    <t>Fabricació o elaboració o transformació de begudes espirituoses</t>
  </si>
  <si>
    <t>Fabricación o elaboración o transformación de bebidas espirituosas</t>
  </si>
  <si>
    <t>Fabricació o elaboració o transformació de begudes desalcoholitzades</t>
  </si>
  <si>
    <t>Fabricación o elaboración o transformación de bebidas desalcoholizadas</t>
  </si>
  <si>
    <t>Envasament de vi</t>
  </si>
  <si>
    <t>Envasado de vino</t>
  </si>
  <si>
    <t>Envasament d'aperitius i amargs vínics</t>
  </si>
  <si>
    <t>Envasado de aperitivos y amargos vínicos</t>
  </si>
  <si>
    <t>Envasament de sidres i perades</t>
  </si>
  <si>
    <t>Envasado de sidras y peradas</t>
  </si>
  <si>
    <t>Envasament de cervesa</t>
  </si>
  <si>
    <t>Envasado de cerveza</t>
  </si>
  <si>
    <t>Envasament de derivats del vi  (sangria, etc...)</t>
  </si>
  <si>
    <t>Envasado de derivados del vino (sangría. etc...)</t>
  </si>
  <si>
    <t>Envasament d'aperitius i amargs no vínics</t>
  </si>
  <si>
    <t>Envasado de aperitivos y amargos no vínicos</t>
  </si>
  <si>
    <t>Envasament d'altres begudes alcohòliques</t>
  </si>
  <si>
    <t>Envasado de otras bebidas alcohólicas</t>
  </si>
  <si>
    <t>Envasament d'alcohol etílic d'ús alimentari</t>
  </si>
  <si>
    <t>Envasado de alcohol etílico de uso alimentario</t>
  </si>
  <si>
    <t>Envasament de vi escumós</t>
  </si>
  <si>
    <t>Envasado de vino espumoso</t>
  </si>
  <si>
    <t>Envasament de begudes espirituoses</t>
  </si>
  <si>
    <t>Envasado de bebidas espirituosas</t>
  </si>
  <si>
    <t>Envasament de begudes desalcoholitzades</t>
  </si>
  <si>
    <t>Envasado de bebidas desalcoholizadas</t>
  </si>
  <si>
    <t>Distribució de vi</t>
  </si>
  <si>
    <t>Distribución de vino</t>
  </si>
  <si>
    <t>Distribució d'aperitius i amargs vínics</t>
  </si>
  <si>
    <t>Distribución de aperitivos y amargos vínicos</t>
  </si>
  <si>
    <t>Distribució de sidres i perades</t>
  </si>
  <si>
    <t>Distribución de sidras y peradas</t>
  </si>
  <si>
    <t>Distribució de cervesa</t>
  </si>
  <si>
    <t>Distribución de cerveza</t>
  </si>
  <si>
    <t>Distribució de derivats del vi (sangria, etc...)</t>
  </si>
  <si>
    <t>Distribución de derivados del vino (sangría, etc...)</t>
  </si>
  <si>
    <t>Distribució d'aperitius i amargs no vínics</t>
  </si>
  <si>
    <t>Distribución de aperitivos y amargos no vínicos</t>
  </si>
  <si>
    <t>Distribució d'altres begudes alcohòliques</t>
  </si>
  <si>
    <t>Distribución de otras bebidas alcohólicas</t>
  </si>
  <si>
    <t>Distribució d'alcohol etílic d'ús alimentari</t>
  </si>
  <si>
    <t>Distribución de alcohol etílico de uso alimentario</t>
  </si>
  <si>
    <t>Distribució de vi escumós</t>
  </si>
  <si>
    <t>Distribución de vino espumoso</t>
  </si>
  <si>
    <t>Distribució de begudes alcohòliques</t>
  </si>
  <si>
    <t>Distribución de bebidas alcohólicas</t>
  </si>
  <si>
    <t>Distribució de begudes espirituoses</t>
  </si>
  <si>
    <t>Distribución de bebidas espirituosas</t>
  </si>
  <si>
    <t>Distribució de begudes desalcoholitzades</t>
  </si>
  <si>
    <t>Distribución de bebidas desalcoholizadas</t>
  </si>
  <si>
    <t>Emmagatzematge de vi</t>
  </si>
  <si>
    <t>Almacenamiento de vino</t>
  </si>
  <si>
    <t>Emmagatzematge d'aperitius i amargs vínics</t>
  </si>
  <si>
    <t>Almacenamiento de aperitivos y amargos vínicos</t>
  </si>
  <si>
    <t>Emmagatzematge de sidres i perades</t>
  </si>
  <si>
    <t>Almacenamiento de sidras y peradas</t>
  </si>
  <si>
    <t>Emmagatzematge de cervesa</t>
  </si>
  <si>
    <t>Almacenamiento de cerveza</t>
  </si>
  <si>
    <t>Emmagatzematge de derivats del vi (sangria, etc...)</t>
  </si>
  <si>
    <t>Almacenamiento de derivados del vino (sangría, etc...)</t>
  </si>
  <si>
    <t>Emmagatzematge d'aperitius i amargs no vínics</t>
  </si>
  <si>
    <t>Almacenamiento de aperitivos y amargos no vínicos</t>
  </si>
  <si>
    <t>Emmagatzematge d'altres begudes alcohòliques</t>
  </si>
  <si>
    <t>Almacenamiento de otras bebidas alcohólicas</t>
  </si>
  <si>
    <t>Emmagatzematge d'alcohol etílic d'ús alimentari</t>
  </si>
  <si>
    <t>Almacenamiento de alcohol etílico de uso alimentario</t>
  </si>
  <si>
    <t>Emmagatzematge de vi escumós</t>
  </si>
  <si>
    <t>Almacenamiento de vino espumoso</t>
  </si>
  <si>
    <t>Emmagatzematge de begudes alcohòliques</t>
  </si>
  <si>
    <t>Almacenamiento de bebidas alcohólicas</t>
  </si>
  <si>
    <t>Emmagatzematge de begudes espirituoses</t>
  </si>
  <si>
    <t>Almacenamiento de bebidas espirituosas</t>
  </si>
  <si>
    <t>Emmagatzematge de begudes desalcoholitzades</t>
  </si>
  <si>
    <t>Almacenamiento de bebidas desalcoholizadas</t>
  </si>
  <si>
    <t>Importació de vi</t>
  </si>
  <si>
    <t>Importación de vino</t>
  </si>
  <si>
    <t>Importació d'aperitius i amargs vínics</t>
  </si>
  <si>
    <t>Importación de aperitivos y amargos vínicos</t>
  </si>
  <si>
    <t>Importació de sidres i perades</t>
  </si>
  <si>
    <t>Importación de sidras y peradas</t>
  </si>
  <si>
    <t>Importació de cervesa</t>
  </si>
  <si>
    <t>Importación de cerveza</t>
  </si>
  <si>
    <t>Importació de derivats del vi (sangria, etc...)</t>
  </si>
  <si>
    <t>Importación de derivados del vino (sangría etc...)</t>
  </si>
  <si>
    <t>Importació d'aperitius i amargs no vínics</t>
  </si>
  <si>
    <t>Importación de aperitivos y amargos no vínicos</t>
  </si>
  <si>
    <t>Importació d'altres begudes alcohòliques</t>
  </si>
  <si>
    <t>Importación de otras bebidas alcohólicas</t>
  </si>
  <si>
    <t>Importació d'alcohol etílic d'ús alimentari</t>
  </si>
  <si>
    <t>Importación de alcohol etílico de uso alimentario</t>
  </si>
  <si>
    <t>Importació de vi escumós</t>
  </si>
  <si>
    <t>Importación de vino espumoso</t>
  </si>
  <si>
    <t>Importació de begudes alcohòliques</t>
  </si>
  <si>
    <t>Importación de bebidas alcohólicas</t>
  </si>
  <si>
    <t>Importació de begudes espirituoses</t>
  </si>
  <si>
    <t>Importación de bebidas espirituosas</t>
  </si>
  <si>
    <t>Importació de begudes desalcoholitzades</t>
  </si>
  <si>
    <t>Importación de bebidas desalcoholizadas</t>
  </si>
  <si>
    <t>Ingredients tecnològics</t>
  </si>
  <si>
    <t>Aditivos, aromas, enzimas y coadyuvantes tecnológicos</t>
  </si>
  <si>
    <t>Fabricació, elaboració o transformació de colorants</t>
  </si>
  <si>
    <t>Fabricación, elaboración o transformación de colorantes</t>
  </si>
  <si>
    <t>Fabricació, elaboració o transformació d'edulcorants</t>
  </si>
  <si>
    <t>Fabricación,  elaboración o transformación edulcorantes</t>
  </si>
  <si>
    <t>Fabricació o elaboració o transformació d'enzims</t>
  </si>
  <si>
    <t>Fabricación o elaboración o transformación de enzimas</t>
  </si>
  <si>
    <t>Fabricació o elaboració o transformació d'aromes (excepte aromes de fum)</t>
  </si>
  <si>
    <t>Fabricación o elaboración o transformación de aromas (excepto aromas de humo)</t>
  </si>
  <si>
    <t>Fabricació de barreges d'additius, aromes, enzims o coadjuvants amb o sense altres ingredients</t>
  </si>
  <si>
    <t>Fabricación de mezclas de aditivos, aromas, enzimas o coadyuvantes con o sin otros ingredientes</t>
  </si>
  <si>
    <t>Fabricació o elaboració o transformació d'aromes de fum</t>
  </si>
  <si>
    <t>Fabricación o elaboración o transformación de aromas de humo</t>
  </si>
  <si>
    <t>Fabricació d'additius diferents de colorants i edulcorants</t>
  </si>
  <si>
    <t>Fabricación de aditivos diferentes de colorantes y edulcorantes</t>
  </si>
  <si>
    <t>Fabricació de coadjuvants tecnològics diferents d'enzims</t>
  </si>
  <si>
    <t>Fabricación de coadyuvantes tecnológicos distintos de enzimas</t>
  </si>
  <si>
    <t>Fabricació o elaboració o transformació de cultius microbians</t>
  </si>
  <si>
    <t>Fabricación o elaboración o transformación de cultivos microbianos</t>
  </si>
  <si>
    <t>Envasament de colorants</t>
  </si>
  <si>
    <t>Envasado de colorantes</t>
  </si>
  <si>
    <t>Envasament d'edulcorants</t>
  </si>
  <si>
    <t>Envasado de edulcorantes</t>
  </si>
  <si>
    <t>Envasament d'enzims</t>
  </si>
  <si>
    <t>Envasado de enzimas</t>
  </si>
  <si>
    <t>Envasament d'aromes (excepte aromes de fum)</t>
  </si>
  <si>
    <t>Envasado de aromas (excepto aromas de humo)</t>
  </si>
  <si>
    <t>Envasament de barreges d'additius, aromes, enzims o coadjuvants amb o sense altres ingredients</t>
  </si>
  <si>
    <t>Envasado de mezclas de aditivos, aromas, enzimas o coadyuvantes con o sin otros ingredientes</t>
  </si>
  <si>
    <t>Envasament d'aromes de fum</t>
  </si>
  <si>
    <t>Envasado de aromas de humo</t>
  </si>
  <si>
    <t>Envasament d'additius diferents de colorants i edulcorants</t>
  </si>
  <si>
    <t>Envasado de aditivos distintos de colorantes y edulcorantes</t>
  </si>
  <si>
    <t>Envasament de coadjuvants tecnològics diferents d'enzims</t>
  </si>
  <si>
    <t>Envasado de coadjuvants tecnológicos diferentes de enzimas</t>
  </si>
  <si>
    <t>Envasament de cultius microbians</t>
  </si>
  <si>
    <t>Envasado de cultivos microbianos</t>
  </si>
  <si>
    <t>Distribució de colorants</t>
  </si>
  <si>
    <t>Distribución de colorantes</t>
  </si>
  <si>
    <t>Distribució d'edulcorants</t>
  </si>
  <si>
    <t>Distribución de edulcorantes</t>
  </si>
  <si>
    <t>Distribució d'enzims</t>
  </si>
  <si>
    <t>Distribución de enzimas</t>
  </si>
  <si>
    <t>Distribució d'aromes (excepte aromes de fum)</t>
  </si>
  <si>
    <t>Distribución de aromas (excepto aromas de humo)</t>
  </si>
  <si>
    <t>Distribució de barreges d'additius, aromes, enzims o coadjuvants amb o sense altres ingredients</t>
  </si>
  <si>
    <t>Distribución de mezclas de aditivos, aromas, enzimas o coadyuvantes con o sin otros ingredientes</t>
  </si>
  <si>
    <t>Distribució d'additius, aromes, enzims o coadjuvants tecnològics</t>
  </si>
  <si>
    <t>Distribución de aditivos, aromas, enzimas o coadyuvantes tecnológicos</t>
  </si>
  <si>
    <t>Distribució d'aromes de fum</t>
  </si>
  <si>
    <t>Distribución de aromas de humo</t>
  </si>
  <si>
    <t>Distribució d'additius diferents de colorants i edulcorants</t>
  </si>
  <si>
    <t>Distribución de aditivos distintos de colorantes y edulcorantes</t>
  </si>
  <si>
    <t>Distribució de coadjuvants tecnològics diferents d'enzims</t>
  </si>
  <si>
    <t>Distribución de coadyuvantes tencológicos distintos de enzimas</t>
  </si>
  <si>
    <t>Distribució de cultius microbians</t>
  </si>
  <si>
    <t>Distribución de cultivos microbianos</t>
  </si>
  <si>
    <t>Emmagatzematge de colorants</t>
  </si>
  <si>
    <t>Almacenamiento de colorantes</t>
  </si>
  <si>
    <t>Emmagatzematge d'edulcorants</t>
  </si>
  <si>
    <t>Almacenamiento de edulcorantes</t>
  </si>
  <si>
    <t>Emmagatzematge d'enzims</t>
  </si>
  <si>
    <t>Almacenamiento de enzimas</t>
  </si>
  <si>
    <t>Emmagatzematge d'aromes (excepte aromes de fum)</t>
  </si>
  <si>
    <t>Almacenamiento de aromas (excepto aromas de humo)</t>
  </si>
  <si>
    <t>Emmagatzematge de barreges d'additius, aromes, enzims o coadjuvants amb o sense altres ingredients</t>
  </si>
  <si>
    <t>Almacacenamiento de mezclas de aditivos, aromas, enzimas o coadyuvantes con o sin otros ingredientes</t>
  </si>
  <si>
    <t>Emmagatzematge d'additius, aromes, enzims o coadjuvants tecnològics</t>
  </si>
  <si>
    <t>Almacenamiento aditivos, aromas, enzimas o coadyuvantes tecnológicos</t>
  </si>
  <si>
    <t>Emmagatzematge d'aromes de fum</t>
  </si>
  <si>
    <t>Almacenamiento de aromas de humo</t>
  </si>
  <si>
    <t>Emmagatzematge d'additius diferents de colorants i edulcorants</t>
  </si>
  <si>
    <t>Almacenamiento de aditivos distintos de colorantes y edulcorantes</t>
  </si>
  <si>
    <t>Emmagatzematge de coadjuvants tecnològics diferents d'enzims</t>
  </si>
  <si>
    <t>Almacenamiento de coadyuvantes tecnológicos distintos de enzimas</t>
  </si>
  <si>
    <t>Emmagatzematge de cultius microbians</t>
  </si>
  <si>
    <t>Almacenamiento de cultivos microbianos</t>
  </si>
  <si>
    <t>Importació de colorants</t>
  </si>
  <si>
    <t>Importación de colorantes</t>
  </si>
  <si>
    <t>Importació d'edulcorants</t>
  </si>
  <si>
    <t>Importación de edulcorantes</t>
  </si>
  <si>
    <t>Importació d'enzims</t>
  </si>
  <si>
    <t>Importación de enzimas</t>
  </si>
  <si>
    <t>Importació d'aromes (excepte aromes de fum)</t>
  </si>
  <si>
    <t>Importación de aromas (excepto aromas de humo)</t>
  </si>
  <si>
    <t>Importació de barreges d'additius, aromes, enzims o coadjuvants amb o sense altres ingredients</t>
  </si>
  <si>
    <t>Importación de mezclas de aditivos, aromas, enzimas o coadyuvantes con o sin otros ingredientes</t>
  </si>
  <si>
    <t>Importació d'additius, aromes, enzims o coadjuvants tecnològics</t>
  </si>
  <si>
    <t>Importación de aditivos, aromas, enzimas o coadyuvantes tecnológicos</t>
  </si>
  <si>
    <t>Importació d'aromes de fum</t>
  </si>
  <si>
    <t>Importación de aromas de humo</t>
  </si>
  <si>
    <t>Importació d'additius diferents de colorants i edulcorants</t>
  </si>
  <si>
    <t>Importación de aditivos distintos de colorantes y edulcorantes</t>
  </si>
  <si>
    <t>Importació de coadjuvants tecnològics diferents d'enzims</t>
  </si>
  <si>
    <t>Importación de coadyuvantes tecnológicos distintos de enzimas</t>
  </si>
  <si>
    <t>Importació de cultius microbians</t>
  </si>
  <si>
    <t>Importación de cultivos microbianos</t>
  </si>
  <si>
    <t>Materials i objectes destinats a entrar en contacte amb aliments</t>
  </si>
  <si>
    <t>Materiales y objetos destinados a entrar en contacto con alimentos</t>
  </si>
  <si>
    <t>Fabricació o elaboració o transformació de matèries plàstiques</t>
  </si>
  <si>
    <t>Fabricación o elaboración o transformación de materias plásticas</t>
  </si>
  <si>
    <t>Fabricació o elaboració o transformació de pintures, vernissos i revestiments</t>
  </si>
  <si>
    <t>Fabricación o elaboración o transfromación de pinturas, barnices y revestimientos</t>
  </si>
  <si>
    <t>Fabricació o elaboració o transformació de cel·luloses regenerades</t>
  </si>
  <si>
    <t>Fabricación o elaboración o transformación de celulosas regeneradas</t>
  </si>
  <si>
    <t>Fabricació o elaboració o transformació d'elastòmers i cautxú</t>
  </si>
  <si>
    <t>Fabricación o elaboración o transformación de elastómeros y cauchos</t>
  </si>
  <si>
    <t>Fabricació o elaboració o transformació de papers i cartrons</t>
  </si>
  <si>
    <t>Fabricación o elaboración o transformación de papeles y cartones</t>
  </si>
  <si>
    <t>Fabricació o elaboració o transformació de ceràmica</t>
  </si>
  <si>
    <t>Fabricación o elaboración o transformación de cerámica</t>
  </si>
  <si>
    <t>Fabricació o elaboració o transformació de vidre, marbre i ciment</t>
  </si>
  <si>
    <t>Fabricación o elaboración o transformación vidrio, mármol y cemento</t>
  </si>
  <si>
    <t>Fabricació o elaboració o transformació de metalls i aliatges</t>
  </si>
  <si>
    <t>Fabricación o elaboración o transformación de metales y aleaciones</t>
  </si>
  <si>
    <t>Fabricació o elaboració o transformació de fusta, suro, cuir, pells i fibres naturals</t>
  </si>
  <si>
    <t>Fabricación o elaboración o transformación de madera, corcho, cuero, pieles y fibras naturales</t>
  </si>
  <si>
    <t xml:space="preserve">Fabricació o elaboració o transformació de ceres </t>
  </si>
  <si>
    <t>Fabricación o elaboración o transformación de ceras</t>
  </si>
  <si>
    <t>Fabricació o elaboració o transformació d'adhesius, coles i pastes</t>
  </si>
  <si>
    <t>Fabricación o elaboración o transformación de adhesivos,colas y pastas</t>
  </si>
  <si>
    <t>Fabricació o elaboració o transformació de tripes artificials cel·lulòsiques</t>
  </si>
  <si>
    <t>Fabricación o elaboración o transformación de tripas artificiales celulósicas</t>
  </si>
  <si>
    <t>Fabricació d'altres materials en contacte amb aliments</t>
  </si>
  <si>
    <t>Fabricación de otros materiales en contacto con alimentos</t>
  </si>
  <si>
    <t>Fabricació o elaboració o transformació de materials plàstics reciclats</t>
  </si>
  <si>
    <t>Fabricación o elaboración o transformación de materiales plásticos reciclados</t>
  </si>
  <si>
    <t>Fabricació o elaboració o transformació de materials actius</t>
  </si>
  <si>
    <t>Fabricación o elaboración o transformación de materiales activos</t>
  </si>
  <si>
    <t>Fabricació o elaboració o transformació de materials intel·ligents</t>
  </si>
  <si>
    <t xml:space="preserve">Fabricación o elaboración o transformación de materiales inteligentes </t>
  </si>
  <si>
    <t>Fabricació o elaboració o transformació de resines de bescanvi iònic</t>
  </si>
  <si>
    <t xml:space="preserve">Fabricación o elaboración o transformación resinas intercambio iónico </t>
  </si>
  <si>
    <t>Fabricació o elaboració o transformació de silicones</t>
  </si>
  <si>
    <t>Fabricación o elaboración o transformación de siliconas</t>
  </si>
  <si>
    <t>Fabricació de paper i cartró de fibres reciclades de cel·lulosa</t>
  </si>
  <si>
    <t xml:space="preserve">Fabricación de papel y cartón de fibras recicladas de celulosa </t>
  </si>
  <si>
    <t>Importació de matèries plàstiques</t>
  </si>
  <si>
    <t>Importación de materias plásticas</t>
  </si>
  <si>
    <t>Importació de pintures, vernissos i revestiments</t>
  </si>
  <si>
    <t>Importación de pinturas, barnices y revestimientos</t>
  </si>
  <si>
    <t>Importació de cel·luloses regenerades</t>
  </si>
  <si>
    <t>Importación de celulosas regeneradas</t>
  </si>
  <si>
    <t>Importació d'elastòmers i cautxú</t>
  </si>
  <si>
    <t>Importación de elastómeros y cauchos</t>
  </si>
  <si>
    <t>Importació de papers i cartrons</t>
  </si>
  <si>
    <t>Importación de papeles y cartones</t>
  </si>
  <si>
    <t>Importació de ceràmica</t>
  </si>
  <si>
    <t>Importación de cerámica</t>
  </si>
  <si>
    <t>Importació de vidre, marbre i ciment</t>
  </si>
  <si>
    <t>Importación de vidrio, mármol y cemento</t>
  </si>
  <si>
    <t>Importació de metalls i aliatges</t>
  </si>
  <si>
    <t>Importación de metales y aleaciones</t>
  </si>
  <si>
    <t>Importació de fusta, suro, cuir, pells i fibres naturals</t>
  </si>
  <si>
    <t>Importación de madera, corcho, cuero, pieles y fibras naturales</t>
  </si>
  <si>
    <t xml:space="preserve">Importació de ceres </t>
  </si>
  <si>
    <t xml:space="preserve">Importación de ceras </t>
  </si>
  <si>
    <t>Importació d'adhesius, coles i pastes</t>
  </si>
  <si>
    <t>Importación de adhesivos, colas y pastas</t>
  </si>
  <si>
    <t>Importació de tripes artificials cel·lulòsiques</t>
  </si>
  <si>
    <t>Importación de tripas artificiales celulósicas</t>
  </si>
  <si>
    <t>Importació d'altres materials en contacte amb aliments</t>
  </si>
  <si>
    <t>Importación de otros materiales en contacto con alimentos</t>
  </si>
  <si>
    <t>Importació de materials plàstics reciclats</t>
  </si>
  <si>
    <t>Importación de materiales plásticos reciclados</t>
  </si>
  <si>
    <t>Importació de materials actius</t>
  </si>
  <si>
    <t>Importación de materiales activos</t>
  </si>
  <si>
    <t>Importació de materials intel·ligents</t>
  </si>
  <si>
    <t>Importación de materiales inteligentes</t>
  </si>
  <si>
    <t>Importació de resines de bescanvi iònic</t>
  </si>
  <si>
    <t>Importación de resinas de intercambio iónico</t>
  </si>
  <si>
    <t>Importació de silicones</t>
  </si>
  <si>
    <t>Importación de siliconas</t>
  </si>
  <si>
    <t>Importació de paper i cartró de fibres reciclades de cel·lulosa</t>
  </si>
  <si>
    <t>Importación de papel y cartón de fibras recicladas de celulosa</t>
  </si>
  <si>
    <t>Importació d'objectes destinats a entrar en contacte amb aliments</t>
  </si>
  <si>
    <t>Importación de objetos destinados a entrar en contacto con alimentos</t>
  </si>
  <si>
    <t>Emmagatzemadors,distrib, env, transportistes i importadors polivalents</t>
  </si>
  <si>
    <t>Almacenistas, distrib, env, transportistas e importadores polivalentes</t>
  </si>
  <si>
    <t>Envasament polivalent</t>
  </si>
  <si>
    <t>Envasado polivalente</t>
  </si>
  <si>
    <t>Distribució polivalent</t>
  </si>
  <si>
    <t>Distribución polivalente</t>
  </si>
  <si>
    <t>Emmagatzematge polivalent</t>
  </si>
  <si>
    <t>Almacenamiento polivalente</t>
  </si>
  <si>
    <t>*Emmagatzematge frigorífic de productes d'origen animal</t>
  </si>
  <si>
    <t>*Almacenamiento frigorífico de productos de origen animal</t>
  </si>
  <si>
    <t>sector carni</t>
  </si>
  <si>
    <t>sector cárnico</t>
  </si>
  <si>
    <t>sector de la pesca</t>
  </si>
  <si>
    <t>sector ous</t>
  </si>
  <si>
    <t>sector huevos</t>
  </si>
  <si>
    <t>sector lacti</t>
  </si>
  <si>
    <t>sector lácteo</t>
  </si>
  <si>
    <t>sector de menjars preparats a base de productes d'origen animal</t>
  </si>
  <si>
    <t>sector de comidas preparadas a base de productos de origen animal</t>
  </si>
  <si>
    <t>*Emmagatzematge en congelació de productes d'origen animal</t>
  </si>
  <si>
    <t>*Almacenamiento en congelación de productos de origen animal</t>
  </si>
  <si>
    <t>Importació polivalent</t>
  </si>
  <si>
    <t>Importación polivalente</t>
  </si>
  <si>
    <t>Mercat majorista</t>
  </si>
  <si>
    <t>Mercado mayorista</t>
  </si>
  <si>
    <t>*sector carni</t>
  </si>
  <si>
    <t>*sector cárnico</t>
  </si>
  <si>
    <t>*sector de la pesca</t>
  </si>
  <si>
    <t>sector vegetals</t>
  </si>
  <si>
    <t>sector vegetales</t>
  </si>
  <si>
    <t>*Envasament de productes d'origen animal</t>
  </si>
  <si>
    <t>*Envasado de productos de origen animal</t>
  </si>
  <si>
    <t>Transport de productes alimentosos i alimentaris a temperatura regulada (llevat aliments granulats, líquids o en pols, a granel)</t>
  </si>
  <si>
    <t>Transporte de productos alimenticios y alimentarios a temperatura regulada (salvo alimentos granulados, líquidos o en polvo, a granel)</t>
  </si>
  <si>
    <t>Transport de productes alimentosos i alimentaris sense control de temperatura (llevat aliments granulats, líquids o en pols, a granel)</t>
  </si>
  <si>
    <t>Transporte de productos alimenticios y alimentarios sin control de temperatura (salvo alimentos granulados, líquidos o en polvo, a granel)</t>
  </si>
  <si>
    <t>Transport sense control de temperatura de productes alimentosos granulats, líquids o en pols, a granel</t>
  </si>
  <si>
    <t>Transporte sin control de temperatura de productos alimenticios granulados, líquidos o en polvo, a granel</t>
  </si>
  <si>
    <t>Transport a temperatura regulada de productes alimentosos granulats, líquids o en pols, a granel</t>
  </si>
  <si>
    <t>Transporte a temperatura regulada de productos alimenticios granulados, líquidos o en polvo, a granel</t>
  </si>
  <si>
    <t>Establiment de congelació de productes alimentosos diferents de productes de origen animal</t>
  </si>
  <si>
    <t>*Vaixell d'emmagatzematge en congelació</t>
  </si>
  <si>
    <t>*Buque de almacenamiento en congelación</t>
  </si>
  <si>
    <t>Restauració col·lectiva social</t>
  </si>
  <si>
    <t>Restauración colectiva social</t>
  </si>
  <si>
    <t xml:space="preserve">Centre educatiu </t>
  </si>
  <si>
    <t>Centro educativo</t>
  </si>
  <si>
    <t>Centre sanitari</t>
  </si>
  <si>
    <t>Centro sanitario</t>
  </si>
  <si>
    <t xml:space="preserve">Centre assistencial o residencial </t>
  </si>
  <si>
    <t>Centro asistencial o residencial</t>
  </si>
  <si>
    <t xml:space="preserve">Centre penitenciari </t>
  </si>
  <si>
    <t>Centro penitenciario</t>
  </si>
  <si>
    <t>Allotjament infantil i juvenil</t>
  </si>
  <si>
    <t>Alojamiento infantil y juvenil</t>
  </si>
  <si>
    <t>Menjador laboral</t>
  </si>
  <si>
    <t>Comedor laboral</t>
  </si>
  <si>
    <t>Restaurant o establiment minorista de menjars preparats que marginalment elabora menús per a la restauració social</t>
  </si>
  <si>
    <t>Restaurante o establecimiento minorista de comidas preparadas que marginalmente elabora menús per a la restauración social</t>
  </si>
  <si>
    <t xml:space="preserve">Subministrament a altres col·lectivitats </t>
  </si>
  <si>
    <t>Suministro a otras colectividades</t>
  </si>
  <si>
    <t>CLAU/CLAVE</t>
  </si>
  <si>
    <t>DESCRIPCIÓ CLAU</t>
  </si>
  <si>
    <t>DESCRIPCIÓN CLAVE</t>
  </si>
  <si>
    <t>CODI SUBCLAU /CÓDIGO SUBCLAVE</t>
  </si>
  <si>
    <t>DESCRIPCIÓ ACTIVITAT</t>
  </si>
  <si>
    <t>DESCRIPCIÓN ACTIVIDAD</t>
  </si>
  <si>
    <t>TIPUS DE TRÀMIT /TIPO DE TRÁMITE</t>
  </si>
  <si>
    <t>Inscripció RSIPAC</t>
  </si>
  <si>
    <t>*Fabricació o elaboració o transformació de derivats de greixos a base de matèries primeres obtingudes segons R 853/2004</t>
  </si>
  <si>
    <t>*Fabricación o elaboración o transformación de derivados de grasas a base de materias primas obtenidas según R 853/2004</t>
  </si>
  <si>
    <t>*Envasament de derivats de greixos a base de matèries primeres obtingudes segons R 853/2004</t>
  </si>
  <si>
    <t>Distribució de derivats de greixos a base de matèries primeres obtingudes segons R 853/2004</t>
  </si>
  <si>
    <t>Distribución de derivados de grasas a base de materias primas obtenidas según R 853/2004</t>
  </si>
  <si>
    <t>Importació de derivats de greixos a base de matèries primeres obtingudes segons R 853/2004</t>
  </si>
  <si>
    <t>Importación de derivados de grasas a base de materias primas obtenidas según R 853/2004</t>
  </si>
  <si>
    <t>Emmagatzematge de derivats de greixos a base de matèries primeres obtingudes segons R 853/2004</t>
  </si>
  <si>
    <t>Almacenamiento de derivados de grasas a base de materias primas obtenidas según R 853/2004</t>
  </si>
  <si>
    <t>*Envasado de derivados de grasas a base de materias primas obtenidas según R 853/2004</t>
  </si>
  <si>
    <t>*Fabricación o elaboración o transformación de aromas derivados de productos de origen animal a base de materias primas obtenidas según R 853/2004</t>
  </si>
  <si>
    <t>*Fabricació o elaboració o transformació d’aromes derivades de productes d'origen animal a base de matèries primeres obtingudes segons R 853/2004</t>
  </si>
  <si>
    <t>*Envasament d’aromes derivades de productes d'origen animal a base de matèries primeres obtingudes segons R 853/2004</t>
  </si>
  <si>
    <t>*Envasado de aromas derivados de productos de origen animal a base de materias primas obtenidas según R 853/2004</t>
  </si>
  <si>
    <t>Distribució d’aromes derivades de productes d'origen animal a base de matèries primeres obtingudes segons R 853/2004</t>
  </si>
  <si>
    <t>Distribución de aromas derivados de productos de origen animal a base de materias primas obtenidas según R 853/2004</t>
  </si>
  <si>
    <t>Emmagatzematge d’aromes derivades de productes d'origen animal a base de matèries primeres obtingudes segons R 853/2004</t>
  </si>
  <si>
    <t>Almacenamiento de aromas derivados de productos de origen animal a base de materias primas obtenidas según R 853/2004</t>
  </si>
  <si>
    <t>Importació d’aromes derivades de productes d'origen animal a base de matèries primeres obtingudes segons R 853/2004</t>
  </si>
  <si>
    <t>Importación de aromas derivados de productos de origen animal a base de materias primas obtenidas según R 853/2004</t>
  </si>
  <si>
    <t>*Fabricación o elaboración o transformación de derivados de aromas derivados de productos de origen animal a base de materias primas obtenidas según R 853/2004</t>
  </si>
  <si>
    <t>*Fabricació o elaboració o transformació d’ous aromatitzats</t>
  </si>
  <si>
    <t>Importació d’ous aromatitzats</t>
  </si>
  <si>
    <t>Importación de huevos aromatizados</t>
  </si>
  <si>
    <t>Conservació d'aliments</t>
  </si>
  <si>
    <t>Conservación de alimentos</t>
  </si>
  <si>
    <t>*Tractament de productes de la pesca per altes pressions (HPP)</t>
  </si>
  <si>
    <t xml:space="preserve">*Tratamiento de productos de la pesca por altas presiones (HPP) </t>
  </si>
  <si>
    <t>*Tratamiento de productos cárnicos por altas presiones (HPP)</t>
  </si>
  <si>
    <t>*Tractament de productes carnis per altes pressions (HPP)</t>
  </si>
  <si>
    <t xml:space="preserve">Fabricació o elaboració o transformació de productes composts de formatge o productes lactis amb altres ingredients d'origen vegetal que no s'ajusten a cap de les altres activitats d'aquesta clau </t>
  </si>
  <si>
    <t>Fabricación o elaboración o transformación de derivados de productos compuestos de queso o productos lácteos con otros ingredientes de origen vegetal que no se ajustan a ninguna de las otras actividades de esta clave</t>
  </si>
  <si>
    <t>Envasament de productes composts de formatge o productes lactis amb altres ingredients d'origen vegetal que no s'ajusten a cap de les altres activitats d'aquesta clau</t>
  </si>
  <si>
    <t xml:space="preserve">Envasado de derivados de productos compuestos de queso o productos lácteos con otros ingredientes de origen vegetal que no se ajustan a ninguna de las otras actividades de esta clave </t>
  </si>
  <si>
    <t>Distribució de productes composts de formatge o productes lactis amb altres ingredients d'origen vegetal que no s'ajusten a cap de les altres activitats d'aquesta clau</t>
  </si>
  <si>
    <t>Distribución de derivados de productos compuestos de queso o productos lácteos con otros ingredientes de origen vegetal que no se ajustan a ninguna de las otras actividades de esta clave</t>
  </si>
  <si>
    <t>Importació de productes composts de formatge o productes lactis amb altres ingredients d'origen vegetal que no s'ajusten a cap de les altres activitats d'aquesta clau</t>
  </si>
  <si>
    <t>Importación de productos compuestos de queso o productos lácteos con otros ingredientes de origen vegetal que no se ajustan a ninguna de las otras actividades de esta clave</t>
  </si>
  <si>
    <t>Distribució d’ous aromatitzats</t>
  </si>
  <si>
    <t>*Envasament d’ous aromatitzats</t>
  </si>
  <si>
    <t>*Fabricación o elaboración o transformación de huevos aromatizados</t>
  </si>
  <si>
    <t>*Envasado de huevos aromatizados</t>
  </si>
  <si>
    <t>Distribución de huevos aromatizados</t>
  </si>
  <si>
    <t>Establiment que rep palmípedes sacrificades en explotació per a la producció de foie-gras</t>
  </si>
  <si>
    <t>Establecimiento que recibe palmípedas sacrificadas en explotación para la producción de foie-gras</t>
  </si>
  <si>
    <t>*Vaixell de cocció a bord de crustacis i mol·luscs</t>
  </si>
  <si>
    <t>*Buque de cocción a bordo de crustáceos y moluscos</t>
  </si>
  <si>
    <t>12</t>
  </si>
  <si>
    <t>Autorització+Inscripció RSIPAC+Inscripció RGSEAA</t>
  </si>
  <si>
    <t>Buque congelador de atunes a -18 ºC en salmuera</t>
  </si>
  <si>
    <t>*Establiment elaborador de formatges per madurar/fumar en un altre establiment</t>
  </si>
  <si>
    <t>*Establecimiento elaborador de quesos para madurar/ahumar en otro establecimiento</t>
  </si>
  <si>
    <t>*Fabricació, elaboració o transformació de formatges fumats</t>
  </si>
  <si>
    <t>*Fabricación, elaboración o transformación de quesos ahumados</t>
  </si>
  <si>
    <t>*Envasament de formatges fumats</t>
  </si>
  <si>
    <t>*Envasado de quesos ahumados</t>
  </si>
  <si>
    <t>Distribució de formatges fumats</t>
  </si>
  <si>
    <t>Distribución de quesos ahumados</t>
  </si>
  <si>
    <t>Importació de formatges fumats</t>
  </si>
  <si>
    <t>Importación de quesos ahumados</t>
  </si>
  <si>
    <t>Preparats a base de cultius cel·lulars musculars de boví amb destinació exclusivament a exportació (subjecte a autorització en país de destinació)</t>
  </si>
  <si>
    <t>Preparados a base de cultivos celulares musculares de bovino con destino exclusivamente a exportación (sujeto a autorización en país de destino)</t>
  </si>
  <si>
    <t>*Vaixell congelador de tonyines a -18 °C en salmorra</t>
  </si>
  <si>
    <t xml:space="preserve">
Catàleg de claus i subclaus per a la inscripció de les empreses i els establiments alimentaris en el RSIPAC i RGSEAA  (juliol 2025)
Catálogo de claves y subclaves para la inscripción de las empresas y los establecimientos alimentarios en el RSIPAC y RGSEAA (junio 2025)
</t>
  </si>
  <si>
    <t>*Tractament de productes lactis per altes pressions (HPP)</t>
  </si>
  <si>
    <t>*Tractament d'ovoproductes per altes pressions (HPP)</t>
  </si>
  <si>
    <t>*Tratamiento de productos lácteos por altas presiones (HPP)</t>
  </si>
  <si>
    <t>*Tratamiento de ovoproductos por altas presiones (HPP)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</si>
</sst>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vertical="top" wrapText="1"/>
    </xf>
    <xf numFmtId="0" fontId="20" fillId="0" borderId="0" xfId="0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21" fillId="0" borderId="0" xfId="0" applyFont="1" applyFill="1" applyAlignment="1">
      <alignment horizontal="left" vertical="top" wrapText="1"/>
    </xf>
    <xf numFmtId="0" fontId="19" fillId="0" borderId="0" xfId="0" applyFont="1" applyAlignment="1">
      <alignment vertical="center"/>
    </xf>
  </cellXfs>
  <cellStyles count="42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5"/>
  <sheetViews>
    <sheetView tabSelected="1" zoomScale="85" zoomScaleNormal="100" zoomScalePageLayoutView="85" workbookViewId="0">
      <selection activeCell="E11" sqref="E11"/>
    </sheetView>
  </sheetViews>
  <sheetFormatPr defaultColWidth="9.109375" defaultRowHeight="33" customHeight="1" x14ac:dyDescent="0.3"/>
  <cols>
    <col min="1" max="1" width="34.33203125" style="5" customWidth="1"/>
    <col min="2" max="2" width="40" style="5" customWidth="1"/>
    <col min="3" max="3" width="45" style="5" customWidth="1"/>
    <col min="4" max="4" width="25.44140625" style="5" customWidth="1"/>
    <col min="5" max="5" width="134.6640625" style="5" bestFit="1" customWidth="1"/>
    <col min="6" max="6" width="141.33203125" style="5" bestFit="1" customWidth="1"/>
    <col min="7" max="7" width="56.33203125" style="5" customWidth="1"/>
    <col min="8" max="16384" width="9.109375" style="5"/>
  </cols>
  <sheetData>
    <row r="1" spans="1:7" s="4" customFormat="1" ht="176.25" customHeight="1" x14ac:dyDescent="0.3">
      <c r="A1" s="3" t="s">
        <v>2012</v>
      </c>
    </row>
    <row r="2" spans="1:7" ht="33" customHeight="1" x14ac:dyDescent="0.3">
      <c r="A2" s="1" t="s">
        <v>1941</v>
      </c>
      <c r="B2" s="1" t="s">
        <v>1942</v>
      </c>
      <c r="C2" s="1" t="s">
        <v>1943</v>
      </c>
      <c r="D2" s="1" t="s">
        <v>1944</v>
      </c>
      <c r="E2" s="1" t="s">
        <v>1945</v>
      </c>
      <c r="F2" s="1" t="s">
        <v>1946</v>
      </c>
      <c r="G2" s="4" t="s">
        <v>1947</v>
      </c>
    </row>
    <row r="3" spans="1:7" ht="33" customHeight="1" x14ac:dyDescent="0.3">
      <c r="A3" s="5" t="str">
        <f t="shared" ref="A3:A8" si="0">"05"</f>
        <v>05</v>
      </c>
      <c r="B3" s="5" t="s">
        <v>1973</v>
      </c>
      <c r="C3" s="5" t="s">
        <v>1974</v>
      </c>
      <c r="D3" s="5" t="str">
        <f>"062400"</f>
        <v>062400</v>
      </c>
      <c r="E3" s="5" t="s">
        <v>0</v>
      </c>
      <c r="F3" s="5" t="s">
        <v>1</v>
      </c>
      <c r="G3" s="2" t="str">
        <f>"Autorització+Inscripció RSIPAC+Inscripció RGSEAA"</f>
        <v>Autorització+Inscripció RSIPAC+Inscripció RGSEAA</v>
      </c>
    </row>
    <row r="4" spans="1:7" s="7" customFormat="1" ht="33" customHeight="1" x14ac:dyDescent="0.3">
      <c r="A4" s="7" t="str">
        <f t="shared" si="0"/>
        <v>05</v>
      </c>
      <c r="B4" s="7" t="s">
        <v>1973</v>
      </c>
      <c r="C4" s="7" t="s">
        <v>1974</v>
      </c>
      <c r="D4" s="7" t="str">
        <f>"062700"</f>
        <v>062700</v>
      </c>
      <c r="E4" s="7" t="s">
        <v>1978</v>
      </c>
      <c r="F4" s="7" t="s">
        <v>1977</v>
      </c>
      <c r="G4" s="8" t="str">
        <f>"Autorització+Inscripció RSIPAC+Inscripció RGSEAA"</f>
        <v>Autorització+Inscripció RSIPAC+Inscripció RGSEAA</v>
      </c>
    </row>
    <row r="5" spans="1:7" s="7" customFormat="1" ht="33" customHeight="1" x14ac:dyDescent="0.3">
      <c r="A5" s="7" t="str">
        <f t="shared" si="0"/>
        <v>05</v>
      </c>
      <c r="B5" s="7" t="s">
        <v>1973</v>
      </c>
      <c r="C5" s="7" t="s">
        <v>1974</v>
      </c>
      <c r="D5" s="7" t="str">
        <f>"062800"</f>
        <v>062800</v>
      </c>
      <c r="E5" s="7" t="s">
        <v>2</v>
      </c>
      <c r="F5" s="7" t="s">
        <v>3</v>
      </c>
      <c r="G5" s="8" t="str">
        <f>"Inscripció RSIPAC+Inscripció RGSEAA"</f>
        <v>Inscripció RSIPAC+Inscripció RGSEAA</v>
      </c>
    </row>
    <row r="6" spans="1:7" s="7" customFormat="1" ht="33" customHeight="1" x14ac:dyDescent="0.3">
      <c r="A6" s="7" t="str">
        <f t="shared" si="0"/>
        <v>05</v>
      </c>
      <c r="B6" s="7" t="s">
        <v>1973</v>
      </c>
      <c r="C6" s="7" t="s">
        <v>1974</v>
      </c>
      <c r="D6" s="7" t="str">
        <f>"062900"</f>
        <v>062900</v>
      </c>
      <c r="E6" s="7" t="s">
        <v>1975</v>
      </c>
      <c r="F6" s="7" t="s">
        <v>1976</v>
      </c>
      <c r="G6" s="8" t="str">
        <f>"Autorització+Inscripció RSIPAC+Inscripció RGSEAA"</f>
        <v>Autorització+Inscripció RSIPAC+Inscripció RGSEAA</v>
      </c>
    </row>
    <row r="7" spans="1:7" s="7" customFormat="1" ht="33" customHeight="1" x14ac:dyDescent="0.3">
      <c r="A7" s="7" t="str">
        <f t="shared" si="0"/>
        <v>05</v>
      </c>
      <c r="B7" s="7" t="s">
        <v>1973</v>
      </c>
      <c r="C7" s="7" t="s">
        <v>1974</v>
      </c>
      <c r="D7" s="7" t="str">
        <f>"063000"</f>
        <v>063000</v>
      </c>
      <c r="E7" s="7" t="s">
        <v>2013</v>
      </c>
      <c r="F7" s="5" t="s">
        <v>2015</v>
      </c>
      <c r="G7" s="8" t="str">
        <f t="shared" ref="G7:G8" si="1">"Autorització+Inscripció RSIPAC+Inscripció RGSEAA"</f>
        <v>Autorització+Inscripció RSIPAC+Inscripció RGSEAA</v>
      </c>
    </row>
    <row r="8" spans="1:7" s="7" customFormat="1" ht="33" customHeight="1" x14ac:dyDescent="0.3">
      <c r="A8" s="7" t="str">
        <f t="shared" si="0"/>
        <v>05</v>
      </c>
      <c r="B8" s="7" t="s">
        <v>1973</v>
      </c>
      <c r="C8" s="7" t="s">
        <v>1974</v>
      </c>
      <c r="D8" s="7" t="str">
        <f>"063100"</f>
        <v>063100</v>
      </c>
      <c r="E8" s="7" t="s">
        <v>2014</v>
      </c>
      <c r="F8" s="7" t="s">
        <v>2016</v>
      </c>
      <c r="G8" s="8" t="str">
        <f t="shared" si="1"/>
        <v>Autorització+Inscripció RSIPAC+Inscripció RGSEAA</v>
      </c>
    </row>
    <row r="9" spans="1:7" ht="33" customHeight="1" x14ac:dyDescent="0.3">
      <c r="A9" s="5" t="str">
        <f t="shared" ref="A9:A34" si="2">"10"</f>
        <v>10</v>
      </c>
      <c r="B9" s="5" t="s">
        <v>4</v>
      </c>
      <c r="C9" s="5" t="s">
        <v>5</v>
      </c>
      <c r="D9" s="5" t="str">
        <f>"011700"</f>
        <v>011700</v>
      </c>
      <c r="E9" s="5" t="s">
        <v>6</v>
      </c>
      <c r="F9" s="5" t="s">
        <v>7</v>
      </c>
      <c r="G9" s="2" t="str">
        <f t="shared" ref="G9:G33" si="3">"Autorització+Inscripció RSIPAC+Inscripció RGSEAA"</f>
        <v>Autorització+Inscripció RSIPAC+Inscripció RGSEAA</v>
      </c>
    </row>
    <row r="10" spans="1:7" ht="33" customHeight="1" x14ac:dyDescent="0.3">
      <c r="A10" s="5" t="str">
        <f t="shared" si="2"/>
        <v>10</v>
      </c>
      <c r="B10" s="5" t="s">
        <v>4</v>
      </c>
      <c r="C10" s="5" t="s">
        <v>5</v>
      </c>
      <c r="D10" s="5" t="str">
        <f>"012300"</f>
        <v>012300</v>
      </c>
      <c r="E10" s="5" t="s">
        <v>8</v>
      </c>
      <c r="F10" s="5" t="s">
        <v>9</v>
      </c>
      <c r="G10" s="2" t="str">
        <f t="shared" si="3"/>
        <v>Autorització+Inscripció RSIPAC+Inscripció RGSEAA</v>
      </c>
    </row>
    <row r="11" spans="1:7" ht="33" customHeight="1" x14ac:dyDescent="0.3">
      <c r="A11" s="5" t="str">
        <f t="shared" si="2"/>
        <v>10</v>
      </c>
      <c r="B11" s="5" t="s">
        <v>4</v>
      </c>
      <c r="C11" s="5" t="s">
        <v>5</v>
      </c>
      <c r="D11" s="5" t="str">
        <f>"013200"</f>
        <v>013200</v>
      </c>
      <c r="E11" s="5" t="s">
        <v>10</v>
      </c>
      <c r="F11" s="5" t="s">
        <v>11</v>
      </c>
      <c r="G11" s="2" t="str">
        <f t="shared" si="3"/>
        <v>Autorització+Inscripció RSIPAC+Inscripció RGSEAA</v>
      </c>
    </row>
    <row r="12" spans="1:7" ht="33" customHeight="1" x14ac:dyDescent="0.3">
      <c r="A12" s="5" t="str">
        <f t="shared" si="2"/>
        <v>10</v>
      </c>
      <c r="B12" s="5" t="s">
        <v>4</v>
      </c>
      <c r="C12" s="5" t="s">
        <v>5</v>
      </c>
      <c r="D12" s="5" t="str">
        <f>"013300"</f>
        <v>013300</v>
      </c>
      <c r="E12" s="5" t="s">
        <v>12</v>
      </c>
      <c r="F12" s="5" t="s">
        <v>13</v>
      </c>
      <c r="G12" s="2" t="str">
        <f t="shared" si="3"/>
        <v>Autorització+Inscripció RSIPAC+Inscripció RGSEAA</v>
      </c>
    </row>
    <row r="13" spans="1:7" ht="33" customHeight="1" x14ac:dyDescent="0.3">
      <c r="A13" s="5" t="str">
        <f t="shared" si="2"/>
        <v>10</v>
      </c>
      <c r="B13" s="5" t="s">
        <v>4</v>
      </c>
      <c r="C13" s="5" t="s">
        <v>5</v>
      </c>
      <c r="D13" s="5" t="str">
        <f>"013400"</f>
        <v>013400</v>
      </c>
      <c r="E13" s="5" t="s">
        <v>14</v>
      </c>
      <c r="F13" s="5" t="s">
        <v>15</v>
      </c>
      <c r="G13" s="2" t="str">
        <f t="shared" si="3"/>
        <v>Autorització+Inscripció RSIPAC+Inscripció RGSEAA</v>
      </c>
    </row>
    <row r="14" spans="1:7" ht="33" customHeight="1" x14ac:dyDescent="0.3">
      <c r="A14" s="5" t="str">
        <f t="shared" si="2"/>
        <v>10</v>
      </c>
      <c r="B14" s="5" t="s">
        <v>4</v>
      </c>
      <c r="C14" s="5" t="s">
        <v>5</v>
      </c>
      <c r="D14" s="5" t="str">
        <f>"013500"</f>
        <v>013500</v>
      </c>
      <c r="E14" s="5" t="s">
        <v>16</v>
      </c>
      <c r="F14" s="5" t="s">
        <v>17</v>
      </c>
      <c r="G14" s="2" t="str">
        <f t="shared" si="3"/>
        <v>Autorització+Inscripció RSIPAC+Inscripció RGSEAA</v>
      </c>
    </row>
    <row r="15" spans="1:7" ht="33" customHeight="1" x14ac:dyDescent="0.3">
      <c r="A15" s="5" t="str">
        <f t="shared" si="2"/>
        <v>10</v>
      </c>
      <c r="B15" s="5" t="s">
        <v>4</v>
      </c>
      <c r="C15" s="5" t="s">
        <v>5</v>
      </c>
      <c r="D15" s="5" t="str">
        <f>"013600"</f>
        <v>013600</v>
      </c>
      <c r="E15" s="5" t="s">
        <v>18</v>
      </c>
      <c r="F15" s="5" t="s">
        <v>19</v>
      </c>
      <c r="G15" s="2" t="str">
        <f t="shared" si="3"/>
        <v>Autorització+Inscripció RSIPAC+Inscripció RGSEAA</v>
      </c>
    </row>
    <row r="16" spans="1:7" ht="33" customHeight="1" x14ac:dyDescent="0.3">
      <c r="A16" s="5" t="str">
        <f t="shared" si="2"/>
        <v>10</v>
      </c>
      <c r="B16" s="5" t="s">
        <v>4</v>
      </c>
      <c r="C16" s="5" t="s">
        <v>5</v>
      </c>
      <c r="D16" s="5" t="str">
        <f>"015400"</f>
        <v>015400</v>
      </c>
      <c r="E16" s="5" t="s">
        <v>20</v>
      </c>
      <c r="F16" s="5" t="s">
        <v>21</v>
      </c>
      <c r="G16" s="2" t="str">
        <f t="shared" si="3"/>
        <v>Autorització+Inscripció RSIPAC+Inscripció RGSEAA</v>
      </c>
    </row>
    <row r="17" spans="1:7" ht="33" customHeight="1" x14ac:dyDescent="0.3">
      <c r="A17" s="5" t="str">
        <f t="shared" si="2"/>
        <v>10</v>
      </c>
      <c r="B17" s="5" t="s">
        <v>4</v>
      </c>
      <c r="C17" s="5" t="s">
        <v>5</v>
      </c>
      <c r="D17" s="5" t="str">
        <f>"017300"</f>
        <v>017300</v>
      </c>
      <c r="E17" s="5" t="s">
        <v>22</v>
      </c>
      <c r="F17" s="5" t="s">
        <v>23</v>
      </c>
      <c r="G17" s="2" t="str">
        <f t="shared" si="3"/>
        <v>Autorització+Inscripció RSIPAC+Inscripció RGSEAA</v>
      </c>
    </row>
    <row r="18" spans="1:7" ht="33" customHeight="1" x14ac:dyDescent="0.3">
      <c r="A18" s="5" t="str">
        <f t="shared" si="2"/>
        <v>10</v>
      </c>
      <c r="B18" s="5" t="s">
        <v>4</v>
      </c>
      <c r="C18" s="5" t="s">
        <v>5</v>
      </c>
      <c r="D18" s="5" t="str">
        <f>"017400"</f>
        <v>017400</v>
      </c>
      <c r="E18" s="5" t="s">
        <v>24</v>
      </c>
      <c r="F18" s="5" t="s">
        <v>25</v>
      </c>
      <c r="G18" s="2" t="str">
        <f t="shared" si="3"/>
        <v>Autorització+Inscripció RSIPAC+Inscripció RGSEAA</v>
      </c>
    </row>
    <row r="19" spans="1:7" ht="33" customHeight="1" x14ac:dyDescent="0.3">
      <c r="A19" s="5" t="str">
        <f t="shared" si="2"/>
        <v>10</v>
      </c>
      <c r="B19" s="5" t="s">
        <v>4</v>
      </c>
      <c r="C19" s="5" t="s">
        <v>5</v>
      </c>
      <c r="D19" s="5" t="str">
        <f>"021700"</f>
        <v>021700</v>
      </c>
      <c r="E19" s="5" t="s">
        <v>26</v>
      </c>
      <c r="F19" s="5" t="s">
        <v>27</v>
      </c>
      <c r="G19" s="2" t="str">
        <f t="shared" si="3"/>
        <v>Autorització+Inscripció RSIPAC+Inscripció RGSEAA</v>
      </c>
    </row>
    <row r="20" spans="1:7" ht="33" customHeight="1" x14ac:dyDescent="0.3">
      <c r="A20" s="5" t="str">
        <f t="shared" si="2"/>
        <v>10</v>
      </c>
      <c r="B20" s="5" t="s">
        <v>4</v>
      </c>
      <c r="C20" s="5" t="s">
        <v>5</v>
      </c>
      <c r="D20" s="5" t="str">
        <f>"021800"</f>
        <v>021800</v>
      </c>
      <c r="E20" s="5" t="s">
        <v>28</v>
      </c>
      <c r="F20" s="5" t="s">
        <v>29</v>
      </c>
      <c r="G20" s="2" t="str">
        <f t="shared" si="3"/>
        <v>Autorització+Inscripció RSIPAC+Inscripció RGSEAA</v>
      </c>
    </row>
    <row r="21" spans="1:7" ht="33" customHeight="1" x14ac:dyDescent="0.3">
      <c r="A21" s="5" t="str">
        <f t="shared" si="2"/>
        <v>10</v>
      </c>
      <c r="B21" s="5" t="s">
        <v>4</v>
      </c>
      <c r="C21" s="5" t="s">
        <v>5</v>
      </c>
      <c r="D21" s="5" t="str">
        <f>"021900"</f>
        <v>021900</v>
      </c>
      <c r="E21" s="5" t="s">
        <v>30</v>
      </c>
      <c r="F21" s="5" t="s">
        <v>31</v>
      </c>
      <c r="G21" s="2" t="str">
        <f t="shared" si="3"/>
        <v>Autorització+Inscripció RSIPAC+Inscripció RGSEAA</v>
      </c>
    </row>
    <row r="22" spans="1:7" ht="33" customHeight="1" x14ac:dyDescent="0.3">
      <c r="A22" s="5" t="str">
        <f t="shared" si="2"/>
        <v>10</v>
      </c>
      <c r="B22" s="5" t="s">
        <v>4</v>
      </c>
      <c r="C22" s="5" t="s">
        <v>5</v>
      </c>
      <c r="D22" s="5" t="str">
        <f>"022000"</f>
        <v>022000</v>
      </c>
      <c r="E22" s="5" t="s">
        <v>32</v>
      </c>
      <c r="F22" s="5" t="s">
        <v>33</v>
      </c>
      <c r="G22" s="2" t="str">
        <f t="shared" si="3"/>
        <v>Autorització+Inscripció RSIPAC+Inscripció RGSEAA</v>
      </c>
    </row>
    <row r="23" spans="1:7" ht="33" customHeight="1" x14ac:dyDescent="0.3">
      <c r="A23" s="5" t="str">
        <f t="shared" si="2"/>
        <v>10</v>
      </c>
      <c r="B23" s="5" t="s">
        <v>4</v>
      </c>
      <c r="C23" s="5" t="s">
        <v>5</v>
      </c>
      <c r="D23" s="5" t="str">
        <f>"022100"</f>
        <v>022100</v>
      </c>
      <c r="E23" s="5" t="s">
        <v>34</v>
      </c>
      <c r="F23" s="5" t="s">
        <v>35</v>
      </c>
      <c r="G23" s="2" t="str">
        <f t="shared" si="3"/>
        <v>Autorització+Inscripció RSIPAC+Inscripció RGSEAA</v>
      </c>
    </row>
    <row r="24" spans="1:7" ht="33" customHeight="1" x14ac:dyDescent="0.3">
      <c r="A24" s="5" t="str">
        <f t="shared" si="2"/>
        <v>10</v>
      </c>
      <c r="B24" s="5" t="s">
        <v>4</v>
      </c>
      <c r="C24" s="5" t="s">
        <v>5</v>
      </c>
      <c r="D24" s="5" t="str">
        <f>"022200"</f>
        <v>022200</v>
      </c>
      <c r="E24" s="5" t="s">
        <v>36</v>
      </c>
      <c r="F24" s="5" t="s">
        <v>37</v>
      </c>
      <c r="G24" s="2" t="str">
        <f t="shared" si="3"/>
        <v>Autorització+Inscripció RSIPAC+Inscripció RGSEAA</v>
      </c>
    </row>
    <row r="25" spans="1:7" ht="33" customHeight="1" x14ac:dyDescent="0.3">
      <c r="A25" s="5" t="str">
        <f t="shared" si="2"/>
        <v>10</v>
      </c>
      <c r="B25" s="5" t="s">
        <v>4</v>
      </c>
      <c r="C25" s="5" t="s">
        <v>5</v>
      </c>
      <c r="D25" s="5" t="str">
        <f>"022300"</f>
        <v>022300</v>
      </c>
      <c r="E25" s="5" t="s">
        <v>38</v>
      </c>
      <c r="F25" s="5" t="s">
        <v>39</v>
      </c>
      <c r="G25" s="2" t="str">
        <f t="shared" si="3"/>
        <v>Autorització+Inscripció RSIPAC+Inscripció RGSEAA</v>
      </c>
    </row>
    <row r="26" spans="1:7" ht="33" customHeight="1" x14ac:dyDescent="0.3">
      <c r="A26" s="5" t="str">
        <f t="shared" si="2"/>
        <v>10</v>
      </c>
      <c r="B26" s="5" t="s">
        <v>4</v>
      </c>
      <c r="C26" s="5" t="s">
        <v>5</v>
      </c>
      <c r="D26" s="5" t="str">
        <f>"023200"</f>
        <v>023200</v>
      </c>
      <c r="E26" s="5" t="s">
        <v>40</v>
      </c>
      <c r="F26" s="5" t="s">
        <v>41</v>
      </c>
      <c r="G26" s="2" t="str">
        <f t="shared" si="3"/>
        <v>Autorització+Inscripció RSIPAC+Inscripció RGSEAA</v>
      </c>
    </row>
    <row r="27" spans="1:7" ht="33" customHeight="1" x14ac:dyDescent="0.3">
      <c r="A27" s="5" t="str">
        <f t="shared" si="2"/>
        <v>10</v>
      </c>
      <c r="B27" s="5" t="s">
        <v>4</v>
      </c>
      <c r="C27" s="5" t="s">
        <v>5</v>
      </c>
      <c r="D27" s="5" t="str">
        <f>"023300"</f>
        <v>023300</v>
      </c>
      <c r="E27" s="5" t="s">
        <v>42</v>
      </c>
      <c r="F27" s="5" t="s">
        <v>43</v>
      </c>
      <c r="G27" s="2" t="str">
        <f t="shared" si="3"/>
        <v>Autorització+Inscripció RSIPAC+Inscripció RGSEAA</v>
      </c>
    </row>
    <row r="28" spans="1:7" ht="33" customHeight="1" x14ac:dyDescent="0.3">
      <c r="A28" s="5" t="str">
        <f t="shared" si="2"/>
        <v>10</v>
      </c>
      <c r="B28" s="5" t="s">
        <v>4</v>
      </c>
      <c r="C28" s="5" t="s">
        <v>5</v>
      </c>
      <c r="D28" s="5" t="str">
        <f>"023400"</f>
        <v>023400</v>
      </c>
      <c r="E28" s="5" t="s">
        <v>44</v>
      </c>
      <c r="F28" s="5" t="s">
        <v>45</v>
      </c>
      <c r="G28" s="2" t="str">
        <f t="shared" si="3"/>
        <v>Autorització+Inscripció RSIPAC+Inscripció RGSEAA</v>
      </c>
    </row>
    <row r="29" spans="1:7" ht="33" customHeight="1" x14ac:dyDescent="0.3">
      <c r="A29" s="5" t="str">
        <f t="shared" si="2"/>
        <v>10</v>
      </c>
      <c r="B29" s="5" t="s">
        <v>4</v>
      </c>
      <c r="C29" s="5" t="s">
        <v>5</v>
      </c>
      <c r="D29" s="5" t="str">
        <f>"023500"</f>
        <v>023500</v>
      </c>
      <c r="E29" s="5" t="s">
        <v>46</v>
      </c>
      <c r="F29" s="5" t="s">
        <v>47</v>
      </c>
      <c r="G29" s="2" t="str">
        <f t="shared" si="3"/>
        <v>Autorització+Inscripció RSIPAC+Inscripció RGSEAA</v>
      </c>
    </row>
    <row r="30" spans="1:7" ht="33" customHeight="1" x14ac:dyDescent="0.3">
      <c r="A30" s="5" t="str">
        <f t="shared" si="2"/>
        <v>10</v>
      </c>
      <c r="B30" s="5" t="s">
        <v>4</v>
      </c>
      <c r="C30" s="5" t="s">
        <v>5</v>
      </c>
      <c r="D30" s="5" t="str">
        <f>"023600"</f>
        <v>023600</v>
      </c>
      <c r="E30" s="5" t="s">
        <v>48</v>
      </c>
      <c r="F30" s="5" t="s">
        <v>49</v>
      </c>
      <c r="G30" s="2" t="str">
        <f t="shared" si="3"/>
        <v>Autorització+Inscripció RSIPAC+Inscripció RGSEAA</v>
      </c>
    </row>
    <row r="31" spans="1:7" ht="33" customHeight="1" x14ac:dyDescent="0.3">
      <c r="A31" s="5" t="str">
        <f t="shared" si="2"/>
        <v>10</v>
      </c>
      <c r="B31" s="5" t="s">
        <v>4</v>
      </c>
      <c r="C31" s="5" t="s">
        <v>5</v>
      </c>
      <c r="D31" s="5" t="str">
        <f>"025400"</f>
        <v>025400</v>
      </c>
      <c r="E31" s="5" t="s">
        <v>50</v>
      </c>
      <c r="F31" s="5" t="s">
        <v>51</v>
      </c>
      <c r="G31" s="2" t="str">
        <f t="shared" si="3"/>
        <v>Autorització+Inscripció RSIPAC+Inscripció RGSEAA</v>
      </c>
    </row>
    <row r="32" spans="1:7" ht="33" customHeight="1" x14ac:dyDescent="0.3">
      <c r="A32" s="5" t="str">
        <f t="shared" si="2"/>
        <v>10</v>
      </c>
      <c r="B32" s="5" t="s">
        <v>4</v>
      </c>
      <c r="C32" s="5" t="s">
        <v>5</v>
      </c>
      <c r="D32" s="5" t="str">
        <f>"027300"</f>
        <v>027300</v>
      </c>
      <c r="E32" s="5" t="s">
        <v>52</v>
      </c>
      <c r="F32" s="5" t="s">
        <v>53</v>
      </c>
      <c r="G32" s="2" t="str">
        <f t="shared" si="3"/>
        <v>Autorització+Inscripció RSIPAC+Inscripció RGSEAA</v>
      </c>
    </row>
    <row r="33" spans="1:7" ht="33" customHeight="1" x14ac:dyDescent="0.3">
      <c r="A33" s="5" t="str">
        <f t="shared" si="2"/>
        <v>10</v>
      </c>
      <c r="B33" s="5" t="s">
        <v>4</v>
      </c>
      <c r="C33" s="5" t="s">
        <v>5</v>
      </c>
      <c r="D33" s="5" t="str">
        <f>"027400"</f>
        <v>027400</v>
      </c>
      <c r="E33" s="5" t="s">
        <v>54</v>
      </c>
      <c r="F33" s="5" t="s">
        <v>55</v>
      </c>
      <c r="G33" s="2" t="str">
        <f t="shared" si="3"/>
        <v>Autorització+Inscripció RSIPAC+Inscripció RGSEAA</v>
      </c>
    </row>
    <row r="34" spans="1:7" ht="33" customHeight="1" x14ac:dyDescent="0.3">
      <c r="A34" s="5" t="str">
        <f t="shared" si="2"/>
        <v>10</v>
      </c>
      <c r="B34" s="5" t="s">
        <v>4</v>
      </c>
      <c r="C34" s="5" t="s">
        <v>5</v>
      </c>
      <c r="D34" s="5" t="str">
        <f>"031700"</f>
        <v>031700</v>
      </c>
      <c r="E34" s="5" t="s">
        <v>56</v>
      </c>
      <c r="F34" s="5" t="s">
        <v>57</v>
      </c>
      <c r="G34" s="2" t="str">
        <f t="shared" ref="G34:G48" si="4">"Inscripció RSIPAC+Inscripció RGSEAA"</f>
        <v>Inscripció RSIPAC+Inscripció RGSEAA</v>
      </c>
    </row>
    <row r="35" spans="1:7" ht="33" customHeight="1" x14ac:dyDescent="0.3">
      <c r="A35" s="5" t="str">
        <f t="shared" ref="A35:A64" si="5">"10"</f>
        <v>10</v>
      </c>
      <c r="B35" s="5" t="s">
        <v>4</v>
      </c>
      <c r="C35" s="5" t="s">
        <v>5</v>
      </c>
      <c r="D35" s="5" t="str">
        <f>"031800"</f>
        <v>031800</v>
      </c>
      <c r="E35" s="5" t="s">
        <v>58</v>
      </c>
      <c r="F35" s="5" t="s">
        <v>59</v>
      </c>
      <c r="G35" s="2" t="str">
        <f t="shared" si="4"/>
        <v>Inscripció RSIPAC+Inscripció RGSEAA</v>
      </c>
    </row>
    <row r="36" spans="1:7" ht="33" customHeight="1" x14ac:dyDescent="0.3">
      <c r="A36" s="5" t="str">
        <f t="shared" si="5"/>
        <v>10</v>
      </c>
      <c r="B36" s="5" t="s">
        <v>4</v>
      </c>
      <c r="C36" s="5" t="s">
        <v>5</v>
      </c>
      <c r="D36" s="5" t="str">
        <f>"031900"</f>
        <v>031900</v>
      </c>
      <c r="E36" s="5" t="s">
        <v>60</v>
      </c>
      <c r="F36" s="5" t="s">
        <v>61</v>
      </c>
      <c r="G36" s="2" t="str">
        <f t="shared" si="4"/>
        <v>Inscripció RSIPAC+Inscripció RGSEAA</v>
      </c>
    </row>
    <row r="37" spans="1:7" ht="33" customHeight="1" x14ac:dyDescent="0.3">
      <c r="A37" s="5" t="str">
        <f t="shared" si="5"/>
        <v>10</v>
      </c>
      <c r="B37" s="5" t="s">
        <v>4</v>
      </c>
      <c r="C37" s="5" t="s">
        <v>5</v>
      </c>
      <c r="D37" s="5" t="str">
        <f>"032000"</f>
        <v>032000</v>
      </c>
      <c r="E37" s="5" t="s">
        <v>62</v>
      </c>
      <c r="F37" s="5" t="s">
        <v>63</v>
      </c>
      <c r="G37" s="2" t="str">
        <f t="shared" si="4"/>
        <v>Inscripció RSIPAC+Inscripció RGSEAA</v>
      </c>
    </row>
    <row r="38" spans="1:7" ht="33" customHeight="1" x14ac:dyDescent="0.3">
      <c r="A38" s="5" t="str">
        <f t="shared" si="5"/>
        <v>10</v>
      </c>
      <c r="B38" s="5" t="s">
        <v>4</v>
      </c>
      <c r="C38" s="5" t="s">
        <v>5</v>
      </c>
      <c r="D38" s="5" t="str">
        <f>"032100"</f>
        <v>032100</v>
      </c>
      <c r="E38" s="5" t="s">
        <v>64</v>
      </c>
      <c r="F38" s="5" t="s">
        <v>65</v>
      </c>
      <c r="G38" s="2" t="str">
        <f t="shared" si="4"/>
        <v>Inscripció RSIPAC+Inscripció RGSEAA</v>
      </c>
    </row>
    <row r="39" spans="1:7" ht="33" customHeight="1" x14ac:dyDescent="0.3">
      <c r="A39" s="5" t="str">
        <f t="shared" si="5"/>
        <v>10</v>
      </c>
      <c r="B39" s="5" t="s">
        <v>4</v>
      </c>
      <c r="C39" s="5" t="s">
        <v>5</v>
      </c>
      <c r="D39" s="5" t="str">
        <f>"032200"</f>
        <v>032200</v>
      </c>
      <c r="E39" s="5" t="s">
        <v>66</v>
      </c>
      <c r="F39" s="5" t="s">
        <v>67</v>
      </c>
      <c r="G39" s="2" t="str">
        <f t="shared" si="4"/>
        <v>Inscripció RSIPAC+Inscripció RGSEAA</v>
      </c>
    </row>
    <row r="40" spans="1:7" ht="33" customHeight="1" x14ac:dyDescent="0.3">
      <c r="A40" s="5" t="str">
        <f t="shared" si="5"/>
        <v>10</v>
      </c>
      <c r="B40" s="5" t="s">
        <v>4</v>
      </c>
      <c r="C40" s="5" t="s">
        <v>5</v>
      </c>
      <c r="D40" s="5" t="str">
        <f>"032300"</f>
        <v>032300</v>
      </c>
      <c r="E40" s="5" t="s">
        <v>68</v>
      </c>
      <c r="F40" s="5" t="s">
        <v>69</v>
      </c>
      <c r="G40" s="2" t="str">
        <f t="shared" si="4"/>
        <v>Inscripció RSIPAC+Inscripció RGSEAA</v>
      </c>
    </row>
    <row r="41" spans="1:7" ht="33" customHeight="1" x14ac:dyDescent="0.3">
      <c r="A41" s="5" t="str">
        <f t="shared" si="5"/>
        <v>10</v>
      </c>
      <c r="B41" s="5" t="s">
        <v>4</v>
      </c>
      <c r="C41" s="5" t="s">
        <v>5</v>
      </c>
      <c r="D41" s="5" t="str">
        <f>"033200"</f>
        <v>033200</v>
      </c>
      <c r="E41" s="5" t="s">
        <v>70</v>
      </c>
      <c r="F41" s="5" t="s">
        <v>71</v>
      </c>
      <c r="G41" s="2" t="str">
        <f t="shared" si="4"/>
        <v>Inscripció RSIPAC+Inscripció RGSEAA</v>
      </c>
    </row>
    <row r="42" spans="1:7" ht="33" customHeight="1" x14ac:dyDescent="0.3">
      <c r="A42" s="5" t="str">
        <f t="shared" si="5"/>
        <v>10</v>
      </c>
      <c r="B42" s="5" t="s">
        <v>4</v>
      </c>
      <c r="C42" s="5" t="s">
        <v>5</v>
      </c>
      <c r="D42" s="5" t="str">
        <f>"033300"</f>
        <v>033300</v>
      </c>
      <c r="E42" s="5" t="s">
        <v>72</v>
      </c>
      <c r="F42" s="5" t="s">
        <v>73</v>
      </c>
      <c r="G42" s="2" t="str">
        <f t="shared" si="4"/>
        <v>Inscripció RSIPAC+Inscripció RGSEAA</v>
      </c>
    </row>
    <row r="43" spans="1:7" ht="33" customHeight="1" x14ac:dyDescent="0.3">
      <c r="A43" s="5" t="str">
        <f t="shared" si="5"/>
        <v>10</v>
      </c>
      <c r="B43" s="5" t="s">
        <v>4</v>
      </c>
      <c r="C43" s="5" t="s">
        <v>5</v>
      </c>
      <c r="D43" s="5" t="str">
        <f>"033400"</f>
        <v>033400</v>
      </c>
      <c r="E43" s="5" t="s">
        <v>74</v>
      </c>
      <c r="F43" s="5" t="s">
        <v>75</v>
      </c>
      <c r="G43" s="2" t="str">
        <f t="shared" si="4"/>
        <v>Inscripció RSIPAC+Inscripció RGSEAA</v>
      </c>
    </row>
    <row r="44" spans="1:7" ht="33" customHeight="1" x14ac:dyDescent="0.3">
      <c r="A44" s="5" t="str">
        <f t="shared" si="5"/>
        <v>10</v>
      </c>
      <c r="B44" s="5" t="s">
        <v>4</v>
      </c>
      <c r="C44" s="5" t="s">
        <v>5</v>
      </c>
      <c r="D44" s="5" t="str">
        <f>"033500"</f>
        <v>033500</v>
      </c>
      <c r="E44" s="5" t="s">
        <v>76</v>
      </c>
      <c r="F44" s="5" t="s">
        <v>77</v>
      </c>
      <c r="G44" s="2" t="str">
        <f t="shared" si="4"/>
        <v>Inscripció RSIPAC+Inscripció RGSEAA</v>
      </c>
    </row>
    <row r="45" spans="1:7" ht="33" customHeight="1" x14ac:dyDescent="0.3">
      <c r="A45" s="5" t="str">
        <f t="shared" si="5"/>
        <v>10</v>
      </c>
      <c r="B45" s="5" t="s">
        <v>4</v>
      </c>
      <c r="C45" s="5" t="s">
        <v>5</v>
      </c>
      <c r="D45" s="5" t="str">
        <f>"033600"</f>
        <v>033600</v>
      </c>
      <c r="E45" s="5" t="s">
        <v>78</v>
      </c>
      <c r="F45" s="5" t="s">
        <v>79</v>
      </c>
      <c r="G45" s="2" t="str">
        <f t="shared" si="4"/>
        <v>Inscripció RSIPAC+Inscripció RGSEAA</v>
      </c>
    </row>
    <row r="46" spans="1:7" ht="33" customHeight="1" x14ac:dyDescent="0.3">
      <c r="A46" s="5" t="str">
        <f t="shared" si="5"/>
        <v>10</v>
      </c>
      <c r="B46" s="5" t="s">
        <v>4</v>
      </c>
      <c r="C46" s="5" t="s">
        <v>5</v>
      </c>
      <c r="D46" s="5" t="str">
        <f>"035400"</f>
        <v>035400</v>
      </c>
      <c r="E46" s="5" t="s">
        <v>80</v>
      </c>
      <c r="F46" s="5" t="s">
        <v>81</v>
      </c>
      <c r="G46" s="2" t="str">
        <f t="shared" si="4"/>
        <v>Inscripció RSIPAC+Inscripció RGSEAA</v>
      </c>
    </row>
    <row r="47" spans="1:7" ht="33" customHeight="1" x14ac:dyDescent="0.3">
      <c r="A47" s="5" t="str">
        <f t="shared" si="5"/>
        <v>10</v>
      </c>
      <c r="B47" s="5" t="s">
        <v>4</v>
      </c>
      <c r="C47" s="5" t="s">
        <v>5</v>
      </c>
      <c r="D47" s="5" t="str">
        <f>"037300"</f>
        <v>037300</v>
      </c>
      <c r="E47" s="5" t="s">
        <v>82</v>
      </c>
      <c r="F47" s="5" t="s">
        <v>83</v>
      </c>
      <c r="G47" s="2" t="str">
        <f t="shared" si="4"/>
        <v>Inscripció RSIPAC+Inscripció RGSEAA</v>
      </c>
    </row>
    <row r="48" spans="1:7" ht="33" customHeight="1" x14ac:dyDescent="0.3">
      <c r="A48" s="5" t="str">
        <f t="shared" si="5"/>
        <v>10</v>
      </c>
      <c r="B48" s="5" t="s">
        <v>4</v>
      </c>
      <c r="C48" s="5" t="s">
        <v>5</v>
      </c>
      <c r="D48" s="5" t="str">
        <f>"037400"</f>
        <v>037400</v>
      </c>
      <c r="E48" s="5" t="s">
        <v>84</v>
      </c>
      <c r="F48" s="5" t="s">
        <v>85</v>
      </c>
      <c r="G48" s="2" t="str">
        <f t="shared" si="4"/>
        <v>Inscripció RSIPAC+Inscripció RGSEAA</v>
      </c>
    </row>
    <row r="49" spans="1:7" ht="33" customHeight="1" x14ac:dyDescent="0.3">
      <c r="A49" s="5" t="str">
        <f t="shared" si="5"/>
        <v>10</v>
      </c>
      <c r="B49" s="5" t="s">
        <v>4</v>
      </c>
      <c r="C49" s="5" t="s">
        <v>5</v>
      </c>
      <c r="D49" s="5" t="str">
        <f>"049700"</f>
        <v>049700</v>
      </c>
      <c r="E49" s="5" t="s">
        <v>86</v>
      </c>
      <c r="F49" s="5" t="s">
        <v>87</v>
      </c>
      <c r="G49" s="2" t="str">
        <f t="shared" ref="G49:G50" si="6">"Autorització+Inscripció RSIPAC+Inscripció RGSEAA"</f>
        <v>Autorització+Inscripció RSIPAC+Inscripció RGSEAA</v>
      </c>
    </row>
    <row r="50" spans="1:7" ht="33" customHeight="1" x14ac:dyDescent="0.3">
      <c r="A50" s="5" t="str">
        <f t="shared" si="5"/>
        <v>10</v>
      </c>
      <c r="B50" s="5" t="s">
        <v>4</v>
      </c>
      <c r="C50" s="5" t="s">
        <v>5</v>
      </c>
      <c r="D50" s="5" t="str">
        <f>"049800"</f>
        <v>049800</v>
      </c>
      <c r="E50" s="5" t="s">
        <v>88</v>
      </c>
      <c r="F50" s="5" t="s">
        <v>89</v>
      </c>
      <c r="G50" s="2" t="str">
        <f t="shared" si="6"/>
        <v>Autorització+Inscripció RSIPAC+Inscripció RGSEAA</v>
      </c>
    </row>
    <row r="51" spans="1:7" ht="33" customHeight="1" x14ac:dyDescent="0.3">
      <c r="A51" s="5" t="str">
        <f t="shared" si="5"/>
        <v>10</v>
      </c>
      <c r="B51" s="5" t="s">
        <v>4</v>
      </c>
      <c r="C51" s="5" t="s">
        <v>5</v>
      </c>
      <c r="D51" s="5" t="str">
        <f>"049900"</f>
        <v>049900</v>
      </c>
      <c r="E51" s="5" t="s">
        <v>90</v>
      </c>
      <c r="F51" s="5" t="s">
        <v>91</v>
      </c>
      <c r="G51" s="2" t="str">
        <f t="shared" ref="G51:G66" si="7">"Inscripció RSIPAC+Inscripció RGSEAA"</f>
        <v>Inscripció RSIPAC+Inscripció RGSEAA</v>
      </c>
    </row>
    <row r="52" spans="1:7" ht="33" customHeight="1" x14ac:dyDescent="0.3">
      <c r="A52" s="5" t="str">
        <f t="shared" si="5"/>
        <v>10</v>
      </c>
      <c r="B52" s="5" t="s">
        <v>4</v>
      </c>
      <c r="C52" s="5" t="s">
        <v>5</v>
      </c>
      <c r="D52" s="5" t="str">
        <f>"051700"</f>
        <v>051700</v>
      </c>
      <c r="E52" s="5" t="s">
        <v>92</v>
      </c>
      <c r="F52" s="5" t="s">
        <v>93</v>
      </c>
      <c r="G52" s="2" t="str">
        <f t="shared" si="7"/>
        <v>Inscripció RSIPAC+Inscripció RGSEAA</v>
      </c>
    </row>
    <row r="53" spans="1:7" ht="33" customHeight="1" x14ac:dyDescent="0.3">
      <c r="A53" s="5" t="str">
        <f t="shared" si="5"/>
        <v>10</v>
      </c>
      <c r="B53" s="5" t="s">
        <v>4</v>
      </c>
      <c r="C53" s="5" t="s">
        <v>5</v>
      </c>
      <c r="D53" s="5" t="str">
        <f>"051800"</f>
        <v>051800</v>
      </c>
      <c r="E53" s="5" t="s">
        <v>94</v>
      </c>
      <c r="F53" s="5" t="s">
        <v>95</v>
      </c>
      <c r="G53" s="2" t="str">
        <f t="shared" si="7"/>
        <v>Inscripció RSIPAC+Inscripció RGSEAA</v>
      </c>
    </row>
    <row r="54" spans="1:7" ht="33" customHeight="1" x14ac:dyDescent="0.3">
      <c r="A54" s="5" t="str">
        <f t="shared" si="5"/>
        <v>10</v>
      </c>
      <c r="B54" s="5" t="s">
        <v>4</v>
      </c>
      <c r="C54" s="5" t="s">
        <v>5</v>
      </c>
      <c r="D54" s="5" t="str">
        <f>"051900"</f>
        <v>051900</v>
      </c>
      <c r="E54" s="5" t="s">
        <v>96</v>
      </c>
      <c r="F54" s="5" t="s">
        <v>97</v>
      </c>
      <c r="G54" s="2" t="str">
        <f t="shared" si="7"/>
        <v>Inscripció RSIPAC+Inscripció RGSEAA</v>
      </c>
    </row>
    <row r="55" spans="1:7" ht="33" customHeight="1" x14ac:dyDescent="0.3">
      <c r="A55" s="5" t="str">
        <f t="shared" si="5"/>
        <v>10</v>
      </c>
      <c r="B55" s="5" t="s">
        <v>4</v>
      </c>
      <c r="C55" s="5" t="s">
        <v>5</v>
      </c>
      <c r="D55" s="5" t="str">
        <f>"052000"</f>
        <v>052000</v>
      </c>
      <c r="E55" s="5" t="s">
        <v>98</v>
      </c>
      <c r="F55" s="5" t="s">
        <v>99</v>
      </c>
      <c r="G55" s="2" t="str">
        <f t="shared" si="7"/>
        <v>Inscripció RSIPAC+Inscripció RGSEAA</v>
      </c>
    </row>
    <row r="56" spans="1:7" ht="33" customHeight="1" x14ac:dyDescent="0.3">
      <c r="A56" s="5" t="str">
        <f t="shared" si="5"/>
        <v>10</v>
      </c>
      <c r="B56" s="5" t="s">
        <v>4</v>
      </c>
      <c r="C56" s="5" t="s">
        <v>5</v>
      </c>
      <c r="D56" s="5" t="str">
        <f>"052100"</f>
        <v>052100</v>
      </c>
      <c r="E56" s="5" t="s">
        <v>100</v>
      </c>
      <c r="F56" s="5" t="s">
        <v>101</v>
      </c>
      <c r="G56" s="2" t="str">
        <f t="shared" si="7"/>
        <v>Inscripció RSIPAC+Inscripció RGSEAA</v>
      </c>
    </row>
    <row r="57" spans="1:7" ht="33" customHeight="1" x14ac:dyDescent="0.3">
      <c r="A57" s="5" t="str">
        <f t="shared" si="5"/>
        <v>10</v>
      </c>
      <c r="B57" s="5" t="s">
        <v>4</v>
      </c>
      <c r="C57" s="5" t="s">
        <v>5</v>
      </c>
      <c r="D57" s="5" t="str">
        <f>"052200"</f>
        <v>052200</v>
      </c>
      <c r="E57" s="5" t="s">
        <v>102</v>
      </c>
      <c r="F57" s="5" t="s">
        <v>103</v>
      </c>
      <c r="G57" s="2" t="str">
        <f t="shared" si="7"/>
        <v>Inscripció RSIPAC+Inscripció RGSEAA</v>
      </c>
    </row>
    <row r="58" spans="1:7" ht="33" customHeight="1" x14ac:dyDescent="0.3">
      <c r="A58" s="5" t="str">
        <f t="shared" si="5"/>
        <v>10</v>
      </c>
      <c r="B58" s="5" t="s">
        <v>4</v>
      </c>
      <c r="C58" s="5" t="s">
        <v>5</v>
      </c>
      <c r="D58" s="5" t="str">
        <f>"052300"</f>
        <v>052300</v>
      </c>
      <c r="E58" s="5" t="s">
        <v>104</v>
      </c>
      <c r="F58" s="5" t="s">
        <v>105</v>
      </c>
      <c r="G58" s="2" t="str">
        <f t="shared" si="7"/>
        <v>Inscripció RSIPAC+Inscripció RGSEAA</v>
      </c>
    </row>
    <row r="59" spans="1:7" ht="33" customHeight="1" x14ac:dyDescent="0.3">
      <c r="A59" s="5" t="str">
        <f t="shared" si="5"/>
        <v>10</v>
      </c>
      <c r="B59" s="5" t="s">
        <v>4</v>
      </c>
      <c r="C59" s="5" t="s">
        <v>5</v>
      </c>
      <c r="D59" s="5" t="str">
        <f>"053200"</f>
        <v>053200</v>
      </c>
      <c r="E59" s="5" t="s">
        <v>106</v>
      </c>
      <c r="F59" s="5" t="s">
        <v>107</v>
      </c>
      <c r="G59" s="2" t="str">
        <f t="shared" si="7"/>
        <v>Inscripció RSIPAC+Inscripció RGSEAA</v>
      </c>
    </row>
    <row r="60" spans="1:7" ht="33" customHeight="1" x14ac:dyDescent="0.3">
      <c r="A60" s="5" t="str">
        <f t="shared" si="5"/>
        <v>10</v>
      </c>
      <c r="B60" s="5" t="s">
        <v>4</v>
      </c>
      <c r="C60" s="5" t="s">
        <v>5</v>
      </c>
      <c r="D60" s="5" t="str">
        <f>"053300"</f>
        <v>053300</v>
      </c>
      <c r="E60" s="5" t="s">
        <v>108</v>
      </c>
      <c r="F60" s="5" t="s">
        <v>109</v>
      </c>
      <c r="G60" s="2" t="str">
        <f t="shared" si="7"/>
        <v>Inscripció RSIPAC+Inscripció RGSEAA</v>
      </c>
    </row>
    <row r="61" spans="1:7" ht="33" customHeight="1" x14ac:dyDescent="0.3">
      <c r="A61" s="5" t="str">
        <f t="shared" si="5"/>
        <v>10</v>
      </c>
      <c r="B61" s="5" t="s">
        <v>4</v>
      </c>
      <c r="C61" s="5" t="s">
        <v>5</v>
      </c>
      <c r="D61" s="5" t="str">
        <f>"053400"</f>
        <v>053400</v>
      </c>
      <c r="E61" s="5" t="s">
        <v>110</v>
      </c>
      <c r="F61" s="5" t="s">
        <v>111</v>
      </c>
      <c r="G61" s="2" t="str">
        <f t="shared" si="7"/>
        <v>Inscripció RSIPAC+Inscripció RGSEAA</v>
      </c>
    </row>
    <row r="62" spans="1:7" ht="33" customHeight="1" x14ac:dyDescent="0.3">
      <c r="A62" s="5" t="str">
        <f t="shared" si="5"/>
        <v>10</v>
      </c>
      <c r="B62" s="5" t="s">
        <v>4</v>
      </c>
      <c r="C62" s="5" t="s">
        <v>5</v>
      </c>
      <c r="D62" s="5" t="str">
        <f>"053500"</f>
        <v>053500</v>
      </c>
      <c r="E62" s="5" t="s">
        <v>112</v>
      </c>
      <c r="F62" s="5" t="s">
        <v>113</v>
      </c>
      <c r="G62" s="2" t="str">
        <f t="shared" si="7"/>
        <v>Inscripció RSIPAC+Inscripció RGSEAA</v>
      </c>
    </row>
    <row r="63" spans="1:7" ht="33" customHeight="1" x14ac:dyDescent="0.3">
      <c r="A63" s="5" t="str">
        <f t="shared" si="5"/>
        <v>10</v>
      </c>
      <c r="B63" s="5" t="s">
        <v>4</v>
      </c>
      <c r="C63" s="5" t="s">
        <v>5</v>
      </c>
      <c r="D63" s="5" t="str">
        <f>"053600"</f>
        <v>053600</v>
      </c>
      <c r="E63" s="5" t="s">
        <v>114</v>
      </c>
      <c r="F63" s="5" t="s">
        <v>115</v>
      </c>
      <c r="G63" s="2" t="str">
        <f t="shared" si="7"/>
        <v>Inscripció RSIPAC+Inscripció RGSEAA</v>
      </c>
    </row>
    <row r="64" spans="1:7" ht="33" customHeight="1" x14ac:dyDescent="0.3">
      <c r="A64" s="5" t="str">
        <f t="shared" si="5"/>
        <v>10</v>
      </c>
      <c r="B64" s="5" t="s">
        <v>4</v>
      </c>
      <c r="C64" s="5" t="s">
        <v>5</v>
      </c>
      <c r="D64" s="5" t="str">
        <f>"055400"</f>
        <v>055400</v>
      </c>
      <c r="E64" s="5" t="s">
        <v>116</v>
      </c>
      <c r="F64" s="5" t="s">
        <v>117</v>
      </c>
      <c r="G64" s="2" t="str">
        <f t="shared" si="7"/>
        <v>Inscripció RSIPAC+Inscripció RGSEAA</v>
      </c>
    </row>
    <row r="65" spans="1:7" ht="33" customHeight="1" x14ac:dyDescent="0.3">
      <c r="A65" s="5" t="str">
        <f t="shared" ref="A65:A98" si="8">"10"</f>
        <v>10</v>
      </c>
      <c r="B65" s="5" t="s">
        <v>4</v>
      </c>
      <c r="C65" s="5" t="s">
        <v>5</v>
      </c>
      <c r="D65" s="5" t="str">
        <f>"057300"</f>
        <v>057300</v>
      </c>
      <c r="E65" s="5" t="s">
        <v>118</v>
      </c>
      <c r="F65" s="5" t="s">
        <v>119</v>
      </c>
      <c r="G65" s="2" t="str">
        <f t="shared" si="7"/>
        <v>Inscripció RSIPAC+Inscripció RGSEAA</v>
      </c>
    </row>
    <row r="66" spans="1:7" ht="33" customHeight="1" x14ac:dyDescent="0.3">
      <c r="A66" s="5" t="str">
        <f t="shared" si="8"/>
        <v>10</v>
      </c>
      <c r="B66" s="5" t="s">
        <v>4</v>
      </c>
      <c r="C66" s="5" t="s">
        <v>5</v>
      </c>
      <c r="D66" s="5" t="str">
        <f>"057400"</f>
        <v>057400</v>
      </c>
      <c r="E66" s="5" t="s">
        <v>120</v>
      </c>
      <c r="F66" s="5" t="s">
        <v>121</v>
      </c>
      <c r="G66" s="2" t="str">
        <f t="shared" si="7"/>
        <v>Inscripció RSIPAC+Inscripció RGSEAA</v>
      </c>
    </row>
    <row r="67" spans="1:7" ht="33" customHeight="1" x14ac:dyDescent="0.3">
      <c r="A67" s="5" t="str">
        <f t="shared" si="8"/>
        <v>10</v>
      </c>
      <c r="B67" s="5" t="s">
        <v>4</v>
      </c>
      <c r="C67" s="5" t="s">
        <v>5</v>
      </c>
      <c r="D67" s="5" t="str">
        <f>"060600"</f>
        <v>060600</v>
      </c>
      <c r="E67" s="5" t="s">
        <v>122</v>
      </c>
      <c r="F67" s="5" t="s">
        <v>123</v>
      </c>
      <c r="G67" s="2" t="str">
        <f t="shared" ref="G67:G82" si="9">"Autorització+Inscripció RSIPAC+Inscripció RGSEAA"</f>
        <v>Autorització+Inscripció RSIPAC+Inscripció RGSEAA</v>
      </c>
    </row>
    <row r="68" spans="1:7" ht="33" customHeight="1" x14ac:dyDescent="0.3">
      <c r="A68" s="5" t="str">
        <f t="shared" si="8"/>
        <v>10</v>
      </c>
      <c r="B68" s="5" t="s">
        <v>4</v>
      </c>
      <c r="C68" s="5" t="s">
        <v>5</v>
      </c>
      <c r="D68" s="5" t="str">
        <f>"060900"</f>
        <v>060900</v>
      </c>
      <c r="E68" s="5" t="s">
        <v>124</v>
      </c>
      <c r="F68" s="5" t="s">
        <v>125</v>
      </c>
      <c r="G68" s="2" t="str">
        <f t="shared" si="9"/>
        <v>Autorització+Inscripció RSIPAC+Inscripció RGSEAA</v>
      </c>
    </row>
    <row r="69" spans="1:7" ht="33" customHeight="1" x14ac:dyDescent="0.3">
      <c r="A69" s="5" t="str">
        <f t="shared" si="8"/>
        <v>10</v>
      </c>
      <c r="B69" s="5" t="s">
        <v>4</v>
      </c>
      <c r="C69" s="5" t="s">
        <v>5</v>
      </c>
      <c r="D69" s="5" t="str">
        <f>"061000"</f>
        <v>061000</v>
      </c>
      <c r="E69" s="5" t="s">
        <v>126</v>
      </c>
      <c r="F69" s="5" t="s">
        <v>127</v>
      </c>
      <c r="G69" s="2" t="str">
        <f t="shared" si="9"/>
        <v>Autorització+Inscripció RSIPAC+Inscripció RGSEAA</v>
      </c>
    </row>
    <row r="70" spans="1:7" ht="33" customHeight="1" x14ac:dyDescent="0.3">
      <c r="A70" s="5" t="str">
        <f t="shared" si="8"/>
        <v>10</v>
      </c>
      <c r="B70" s="5" t="s">
        <v>4</v>
      </c>
      <c r="C70" s="5" t="s">
        <v>5</v>
      </c>
      <c r="D70" s="5" t="str">
        <f>"061200"</f>
        <v>061200</v>
      </c>
      <c r="E70" s="5" t="s">
        <v>128</v>
      </c>
      <c r="F70" s="5" t="s">
        <v>129</v>
      </c>
      <c r="G70" s="2" t="str">
        <f t="shared" si="9"/>
        <v>Autorització+Inscripció RSIPAC+Inscripció RGSEAA</v>
      </c>
    </row>
    <row r="71" spans="1:7" ht="33" customHeight="1" x14ac:dyDescent="0.3">
      <c r="A71" s="5" t="str">
        <f t="shared" si="8"/>
        <v>10</v>
      </c>
      <c r="B71" s="5" t="s">
        <v>4</v>
      </c>
      <c r="C71" s="5" t="s">
        <v>5</v>
      </c>
      <c r="D71" s="5" t="str">
        <f>"061300"</f>
        <v>061300</v>
      </c>
      <c r="E71" s="5" t="s">
        <v>130</v>
      </c>
      <c r="F71" s="5" t="s">
        <v>131</v>
      </c>
      <c r="G71" s="2" t="str">
        <f t="shared" si="9"/>
        <v>Autorització+Inscripció RSIPAC+Inscripció RGSEAA</v>
      </c>
    </row>
    <row r="72" spans="1:7" ht="33" customHeight="1" x14ac:dyDescent="0.3">
      <c r="A72" s="5" t="str">
        <f t="shared" si="8"/>
        <v>10</v>
      </c>
      <c r="B72" s="5" t="s">
        <v>4</v>
      </c>
      <c r="C72" s="5" t="s">
        <v>5</v>
      </c>
      <c r="D72" s="5" t="str">
        <f>"063000"</f>
        <v>063000</v>
      </c>
      <c r="E72" s="5" t="s">
        <v>132</v>
      </c>
      <c r="F72" s="5" t="s">
        <v>133</v>
      </c>
      <c r="G72" s="2" t="str">
        <f t="shared" si="9"/>
        <v>Autorització+Inscripció RSIPAC+Inscripció RGSEAA</v>
      </c>
    </row>
    <row r="73" spans="1:7" ht="33" customHeight="1" x14ac:dyDescent="0.3">
      <c r="A73" s="5" t="str">
        <f t="shared" si="8"/>
        <v>10</v>
      </c>
      <c r="B73" s="5" t="s">
        <v>4</v>
      </c>
      <c r="C73" s="5" t="s">
        <v>5</v>
      </c>
      <c r="D73" s="5" t="str">
        <f>"063100"</f>
        <v>063100</v>
      </c>
      <c r="E73" s="5" t="s">
        <v>134</v>
      </c>
      <c r="F73" s="5" t="s">
        <v>135</v>
      </c>
      <c r="G73" s="2" t="str">
        <f t="shared" si="9"/>
        <v>Autorització+Inscripció RSIPAC+Inscripció RGSEAA</v>
      </c>
    </row>
    <row r="74" spans="1:7" ht="33" customHeight="1" x14ac:dyDescent="0.3">
      <c r="A74" s="5" t="str">
        <f t="shared" si="8"/>
        <v>10</v>
      </c>
      <c r="B74" s="5" t="s">
        <v>4</v>
      </c>
      <c r="C74" s="5" t="s">
        <v>5</v>
      </c>
      <c r="D74" s="5" t="str">
        <f>"063800"</f>
        <v>063800</v>
      </c>
      <c r="E74" s="5" t="s">
        <v>136</v>
      </c>
      <c r="F74" s="5" t="s">
        <v>137</v>
      </c>
      <c r="G74" s="2" t="str">
        <f t="shared" si="9"/>
        <v>Autorització+Inscripció RSIPAC+Inscripció RGSEAA</v>
      </c>
    </row>
    <row r="75" spans="1:7" ht="33" customHeight="1" x14ac:dyDescent="0.3">
      <c r="A75" s="5" t="str">
        <f t="shared" si="8"/>
        <v>10</v>
      </c>
      <c r="B75" s="5" t="s">
        <v>4</v>
      </c>
      <c r="C75" s="5" t="s">
        <v>5</v>
      </c>
      <c r="D75" s="5" t="str">
        <f>"064300"</f>
        <v>064300</v>
      </c>
      <c r="E75" s="5" t="s">
        <v>138</v>
      </c>
      <c r="F75" s="5" t="s">
        <v>139</v>
      </c>
      <c r="G75" s="2" t="str">
        <f t="shared" si="9"/>
        <v>Autorització+Inscripció RSIPAC+Inscripció RGSEAA</v>
      </c>
    </row>
    <row r="76" spans="1:7" ht="33" customHeight="1" x14ac:dyDescent="0.3">
      <c r="A76" s="5" t="str">
        <f t="shared" si="8"/>
        <v>10</v>
      </c>
      <c r="B76" s="5" t="s">
        <v>4</v>
      </c>
      <c r="C76" s="5" t="s">
        <v>5</v>
      </c>
      <c r="D76" s="5" t="str">
        <f>"066000"</f>
        <v>066000</v>
      </c>
      <c r="E76" s="5" t="s">
        <v>140</v>
      </c>
      <c r="F76" s="5" t="s">
        <v>141</v>
      </c>
      <c r="G76" s="2" t="str">
        <f t="shared" si="9"/>
        <v>Autorització+Inscripció RSIPAC+Inscripció RGSEAA</v>
      </c>
    </row>
    <row r="77" spans="1:7" ht="33" customHeight="1" x14ac:dyDescent="0.3">
      <c r="A77" s="5" t="str">
        <f t="shared" si="8"/>
        <v>10</v>
      </c>
      <c r="B77" s="5" t="s">
        <v>4</v>
      </c>
      <c r="C77" s="5" t="s">
        <v>5</v>
      </c>
      <c r="D77" s="5" t="str">
        <f>"066100"</f>
        <v>066100</v>
      </c>
      <c r="E77" s="5" t="s">
        <v>142</v>
      </c>
      <c r="F77" s="5" t="s">
        <v>143</v>
      </c>
      <c r="G77" s="2" t="str">
        <f t="shared" si="9"/>
        <v>Autorització+Inscripció RSIPAC+Inscripció RGSEAA</v>
      </c>
    </row>
    <row r="78" spans="1:7" ht="33" customHeight="1" x14ac:dyDescent="0.3">
      <c r="A78" s="5" t="str">
        <f t="shared" si="8"/>
        <v>10</v>
      </c>
      <c r="B78" s="5" t="s">
        <v>4</v>
      </c>
      <c r="C78" s="5" t="s">
        <v>5</v>
      </c>
      <c r="D78" s="5" t="str">
        <f>"066200"</f>
        <v>066200</v>
      </c>
      <c r="E78" s="5" t="s">
        <v>144</v>
      </c>
      <c r="F78" s="5" t="s">
        <v>145</v>
      </c>
      <c r="G78" s="2" t="str">
        <f t="shared" si="9"/>
        <v>Autorització+Inscripció RSIPAC+Inscripció RGSEAA</v>
      </c>
    </row>
    <row r="79" spans="1:7" ht="33" customHeight="1" x14ac:dyDescent="0.3">
      <c r="A79" s="5" t="str">
        <f t="shared" si="8"/>
        <v>10</v>
      </c>
      <c r="B79" s="5" t="s">
        <v>4</v>
      </c>
      <c r="C79" s="5" t="s">
        <v>5</v>
      </c>
      <c r="D79" s="5" t="str">
        <f>"066300"</f>
        <v>066300</v>
      </c>
      <c r="E79" s="5" t="s">
        <v>146</v>
      </c>
      <c r="F79" s="5" t="s">
        <v>147</v>
      </c>
      <c r="G79" s="2" t="str">
        <f t="shared" si="9"/>
        <v>Autorització+Inscripció RSIPAC+Inscripció RGSEAA</v>
      </c>
    </row>
    <row r="80" spans="1:7" ht="33" customHeight="1" x14ac:dyDescent="0.3">
      <c r="A80" s="5" t="str">
        <f t="shared" si="8"/>
        <v>10</v>
      </c>
      <c r="B80" s="5" t="s">
        <v>4</v>
      </c>
      <c r="C80" s="5" t="s">
        <v>5</v>
      </c>
      <c r="D80" s="5" t="str">
        <f>"066400"</f>
        <v>066400</v>
      </c>
      <c r="E80" s="5" t="s">
        <v>148</v>
      </c>
      <c r="F80" s="5" t="s">
        <v>149</v>
      </c>
      <c r="G80" s="2" t="str">
        <f t="shared" si="9"/>
        <v>Autorització+Inscripció RSIPAC+Inscripció RGSEAA</v>
      </c>
    </row>
    <row r="81" spans="1:7" ht="33" customHeight="1" x14ac:dyDescent="0.3">
      <c r="A81" s="5" t="str">
        <f t="shared" si="8"/>
        <v>10</v>
      </c>
      <c r="B81" s="5" t="s">
        <v>4</v>
      </c>
      <c r="C81" s="5" t="s">
        <v>5</v>
      </c>
      <c r="D81" s="5" t="str">
        <f>"066500"</f>
        <v>066500</v>
      </c>
      <c r="E81" s="5" t="s">
        <v>150</v>
      </c>
      <c r="F81" s="5" t="s">
        <v>151</v>
      </c>
      <c r="G81" s="2" t="str">
        <f t="shared" si="9"/>
        <v>Autorització+Inscripció RSIPAC+Inscripció RGSEAA</v>
      </c>
    </row>
    <row r="82" spans="1:7" ht="33" customHeight="1" x14ac:dyDescent="0.3">
      <c r="A82" s="5" t="str">
        <f t="shared" si="8"/>
        <v>10</v>
      </c>
      <c r="B82" s="5" t="s">
        <v>4</v>
      </c>
      <c r="C82" s="5" t="s">
        <v>5</v>
      </c>
      <c r="D82" s="5" t="str">
        <f>"066600"</f>
        <v>066600</v>
      </c>
      <c r="E82" s="5" t="s">
        <v>152</v>
      </c>
      <c r="F82" s="5" t="s">
        <v>153</v>
      </c>
      <c r="G82" s="2" t="str">
        <f t="shared" si="9"/>
        <v>Autorització+Inscripció RSIPAC+Inscripció RGSEAA</v>
      </c>
    </row>
    <row r="83" spans="1:7" ht="33" customHeight="1" x14ac:dyDescent="0.3">
      <c r="A83" s="5" t="str">
        <f t="shared" si="8"/>
        <v>10</v>
      </c>
      <c r="B83" s="5" t="s">
        <v>4</v>
      </c>
      <c r="C83" s="5" t="s">
        <v>5</v>
      </c>
      <c r="D83" s="5" t="str">
        <f>"066700"</f>
        <v>066700</v>
      </c>
      <c r="E83" s="5" t="s">
        <v>154</v>
      </c>
      <c r="F83" s="5" t="s">
        <v>155</v>
      </c>
      <c r="G83" s="2" t="str">
        <f t="shared" ref="G83:G84" si="10">"Inscripció RSIPAC+Inscripció RGSEAA"</f>
        <v>Inscripció RSIPAC+Inscripció RGSEAA</v>
      </c>
    </row>
    <row r="84" spans="1:7" ht="33" customHeight="1" x14ac:dyDescent="0.3">
      <c r="A84" s="5" t="str">
        <f t="shared" si="8"/>
        <v>10</v>
      </c>
      <c r="B84" s="5" t="s">
        <v>4</v>
      </c>
      <c r="C84" s="5" t="s">
        <v>5</v>
      </c>
      <c r="D84" s="5" t="str">
        <f>"066800"</f>
        <v>066800</v>
      </c>
      <c r="E84" s="5" t="s">
        <v>156</v>
      </c>
      <c r="F84" s="5" t="s">
        <v>157</v>
      </c>
      <c r="G84" s="2" t="str">
        <f t="shared" si="10"/>
        <v>Inscripció RSIPAC+Inscripció RGSEAA</v>
      </c>
    </row>
    <row r="85" spans="1:7" ht="33" customHeight="1" x14ac:dyDescent="0.3">
      <c r="A85" s="5" t="str">
        <f t="shared" si="8"/>
        <v>10</v>
      </c>
      <c r="B85" s="5" t="s">
        <v>4</v>
      </c>
      <c r="C85" s="5" t="s">
        <v>5</v>
      </c>
      <c r="D85" s="5" t="str">
        <f>"066900"</f>
        <v>066900</v>
      </c>
      <c r="E85" s="5" t="s">
        <v>158</v>
      </c>
      <c r="F85" s="5" t="s">
        <v>159</v>
      </c>
      <c r="G85" s="2" t="str">
        <f t="shared" ref="G85:G88" si="11">"Autorització+Inscripció RSIPAC+Inscripció RGSEAA"</f>
        <v>Autorització+Inscripció RSIPAC+Inscripció RGSEAA</v>
      </c>
    </row>
    <row r="86" spans="1:7" ht="33" customHeight="1" x14ac:dyDescent="0.3">
      <c r="A86" s="5" t="str">
        <f t="shared" si="8"/>
        <v>10</v>
      </c>
      <c r="B86" s="5" t="s">
        <v>4</v>
      </c>
      <c r="C86" s="5" t="s">
        <v>5</v>
      </c>
      <c r="D86" s="5" t="str">
        <f>"067000"</f>
        <v>067000</v>
      </c>
      <c r="E86" s="5" t="s">
        <v>160</v>
      </c>
      <c r="F86" s="5" t="s">
        <v>161</v>
      </c>
      <c r="G86" s="2" t="str">
        <f t="shared" si="11"/>
        <v>Autorització+Inscripció RSIPAC+Inscripció RGSEAA</v>
      </c>
    </row>
    <row r="87" spans="1:7" ht="33" customHeight="1" x14ac:dyDescent="0.3">
      <c r="A87" s="5" t="str">
        <f t="shared" si="8"/>
        <v>10</v>
      </c>
      <c r="B87" s="5" t="s">
        <v>4</v>
      </c>
      <c r="C87" s="5" t="s">
        <v>5</v>
      </c>
      <c r="D87" s="5" t="str">
        <f>"067100"</f>
        <v>067100</v>
      </c>
      <c r="E87" s="5" t="s">
        <v>162</v>
      </c>
      <c r="F87" s="5" t="s">
        <v>163</v>
      </c>
      <c r="G87" s="2" t="str">
        <f t="shared" si="11"/>
        <v>Autorització+Inscripció RSIPAC+Inscripció RGSEAA</v>
      </c>
    </row>
    <row r="88" spans="1:7" ht="33" customHeight="1" x14ac:dyDescent="0.3">
      <c r="A88" s="5" t="str">
        <f t="shared" si="8"/>
        <v>10</v>
      </c>
      <c r="B88" s="5" t="s">
        <v>4</v>
      </c>
      <c r="C88" s="5" t="s">
        <v>5</v>
      </c>
      <c r="D88" s="5" t="str">
        <f>"067200"</f>
        <v>067200</v>
      </c>
      <c r="E88" s="5" t="s">
        <v>164</v>
      </c>
      <c r="F88" s="5" t="s">
        <v>165</v>
      </c>
      <c r="G88" s="2" t="str">
        <f t="shared" si="11"/>
        <v>Autorització+Inscripció RSIPAC+Inscripció RGSEAA</v>
      </c>
    </row>
    <row r="89" spans="1:7" ht="33" customHeight="1" x14ac:dyDescent="0.3">
      <c r="A89" s="5" t="str">
        <f t="shared" si="8"/>
        <v>10</v>
      </c>
      <c r="B89" s="5" t="s">
        <v>4</v>
      </c>
      <c r="C89" s="5" t="s">
        <v>5</v>
      </c>
      <c r="D89" s="5" t="str">
        <f>"067500"</f>
        <v>067500</v>
      </c>
      <c r="E89" s="5" t="s">
        <v>166</v>
      </c>
      <c r="F89" s="5" t="s">
        <v>167</v>
      </c>
      <c r="G89" s="2" t="str">
        <f>"Inscripció RSIPAC+Inscripció RGSEAA"</f>
        <v>Inscripció RSIPAC+Inscripció RGSEAA</v>
      </c>
    </row>
    <row r="90" spans="1:7" ht="33" customHeight="1" x14ac:dyDescent="0.3">
      <c r="A90" s="5" t="str">
        <f t="shared" si="8"/>
        <v>10</v>
      </c>
      <c r="B90" s="5" t="s">
        <v>4</v>
      </c>
      <c r="C90" s="5" t="s">
        <v>5</v>
      </c>
      <c r="D90" s="5" t="str">
        <f>"067600"</f>
        <v>067600</v>
      </c>
      <c r="E90" s="5" t="s">
        <v>168</v>
      </c>
      <c r="F90" s="5" t="s">
        <v>169</v>
      </c>
      <c r="G90" s="2" t="str">
        <f>"Autorització+Inscripció RSIPAC+Inscripció RGSEAA"</f>
        <v>Autorització+Inscripció RSIPAC+Inscripció RGSEAA</v>
      </c>
    </row>
    <row r="91" spans="1:7" ht="33" customHeight="1" x14ac:dyDescent="0.3">
      <c r="A91" s="5" t="str">
        <f t="shared" si="8"/>
        <v>10</v>
      </c>
      <c r="B91" s="5" t="s">
        <v>4</v>
      </c>
      <c r="C91" s="5" t="s">
        <v>5</v>
      </c>
      <c r="D91" s="5" t="str">
        <f>"067700"</f>
        <v>067700</v>
      </c>
      <c r="E91" s="5" t="s">
        <v>170</v>
      </c>
      <c r="F91" s="5" t="s">
        <v>171</v>
      </c>
      <c r="G91" s="2" t="str">
        <f>"Inscripció RSIPAC+Inscripció RGSEAA"</f>
        <v>Inscripció RSIPAC+Inscripció RGSEAA</v>
      </c>
    </row>
    <row r="92" spans="1:7" ht="33" customHeight="1" x14ac:dyDescent="0.3">
      <c r="A92" s="5" t="str">
        <f t="shared" si="8"/>
        <v>10</v>
      </c>
      <c r="B92" s="5" t="s">
        <v>4</v>
      </c>
      <c r="C92" s="5" t="s">
        <v>5</v>
      </c>
      <c r="D92" s="5" t="str">
        <f>"068200"</f>
        <v>068200</v>
      </c>
      <c r="E92" s="5" t="s">
        <v>172</v>
      </c>
      <c r="F92" s="5" t="s">
        <v>173</v>
      </c>
      <c r="G92" s="2" t="str">
        <f t="shared" ref="G92:G97" si="12">"Autorització+Inscripció RSIPAC+Inscripció RGSEAA"</f>
        <v>Autorització+Inscripció RSIPAC+Inscripció RGSEAA</v>
      </c>
    </row>
    <row r="93" spans="1:7" ht="33" customHeight="1" x14ac:dyDescent="0.3">
      <c r="A93" s="5" t="str">
        <f t="shared" si="8"/>
        <v>10</v>
      </c>
      <c r="B93" s="5" t="s">
        <v>4</v>
      </c>
      <c r="C93" s="5" t="s">
        <v>5</v>
      </c>
      <c r="D93" s="5" t="str">
        <f>"068300"</f>
        <v>068300</v>
      </c>
      <c r="E93" s="5" t="s">
        <v>174</v>
      </c>
      <c r="F93" s="5" t="s">
        <v>175</v>
      </c>
      <c r="G93" s="2" t="str">
        <f t="shared" si="12"/>
        <v>Autorització+Inscripció RSIPAC+Inscripció RGSEAA</v>
      </c>
    </row>
    <row r="94" spans="1:7" ht="33" customHeight="1" x14ac:dyDescent="0.3">
      <c r="A94" s="5" t="str">
        <f t="shared" si="8"/>
        <v>10</v>
      </c>
      <c r="B94" s="5" t="s">
        <v>4</v>
      </c>
      <c r="C94" s="5" t="s">
        <v>5</v>
      </c>
      <c r="D94" s="5" t="str">
        <f>"068400"</f>
        <v>068400</v>
      </c>
      <c r="E94" s="5" t="s">
        <v>176</v>
      </c>
      <c r="F94" s="5" t="s">
        <v>177</v>
      </c>
      <c r="G94" s="2" t="str">
        <f t="shared" si="12"/>
        <v>Autorització+Inscripció RSIPAC+Inscripció RGSEAA</v>
      </c>
    </row>
    <row r="95" spans="1:7" ht="33" customHeight="1" x14ac:dyDescent="0.3">
      <c r="A95" s="5" t="str">
        <f t="shared" si="8"/>
        <v>10</v>
      </c>
      <c r="B95" s="5" t="s">
        <v>4</v>
      </c>
      <c r="C95" s="5" t="s">
        <v>5</v>
      </c>
      <c r="D95" s="5" t="str">
        <f>"068500"</f>
        <v>068500</v>
      </c>
      <c r="E95" s="5" t="s">
        <v>178</v>
      </c>
      <c r="F95" s="5" t="s">
        <v>179</v>
      </c>
      <c r="G95" s="2" t="str">
        <f t="shared" si="12"/>
        <v>Autorització+Inscripció RSIPAC+Inscripció RGSEAA</v>
      </c>
    </row>
    <row r="96" spans="1:7" ht="33" customHeight="1" x14ac:dyDescent="0.3">
      <c r="A96" s="5" t="str">
        <f t="shared" si="8"/>
        <v>10</v>
      </c>
      <c r="B96" s="5" t="s">
        <v>4</v>
      </c>
      <c r="C96" s="5" t="s">
        <v>5</v>
      </c>
      <c r="D96" s="5" t="str">
        <f>"068600"</f>
        <v>068600</v>
      </c>
      <c r="E96" s="5" t="s">
        <v>180</v>
      </c>
      <c r="F96" s="5" t="s">
        <v>181</v>
      </c>
      <c r="G96" s="2" t="str">
        <f t="shared" si="12"/>
        <v>Autorització+Inscripció RSIPAC+Inscripció RGSEAA</v>
      </c>
    </row>
    <row r="97" spans="1:7" ht="33" customHeight="1" x14ac:dyDescent="0.3">
      <c r="A97" s="5" t="str">
        <f t="shared" si="8"/>
        <v>10</v>
      </c>
      <c r="B97" s="5" t="s">
        <v>4</v>
      </c>
      <c r="C97" s="5" t="s">
        <v>5</v>
      </c>
      <c r="D97" s="5" t="str">
        <f>"068700"</f>
        <v>068700</v>
      </c>
      <c r="E97" s="5" t="s">
        <v>182</v>
      </c>
      <c r="F97" s="5" t="s">
        <v>183</v>
      </c>
      <c r="G97" s="2" t="str">
        <f t="shared" si="12"/>
        <v>Autorització+Inscripció RSIPAC+Inscripció RGSEAA</v>
      </c>
    </row>
    <row r="98" spans="1:7" ht="33" customHeight="1" x14ac:dyDescent="0.3">
      <c r="A98" s="5" t="str">
        <f t="shared" si="8"/>
        <v>10</v>
      </c>
      <c r="B98" s="5" t="s">
        <v>4</v>
      </c>
      <c r="C98" s="5" t="s">
        <v>5</v>
      </c>
      <c r="D98" s="5" t="str">
        <f>"068800"</f>
        <v>068800</v>
      </c>
      <c r="E98" s="5" t="s">
        <v>184</v>
      </c>
      <c r="F98" s="5" t="s">
        <v>185</v>
      </c>
      <c r="G98" s="2" t="str">
        <f>"Inscripció RSIPAC+Inscripció RGSEAA"</f>
        <v>Inscripció RSIPAC+Inscripció RGSEAA</v>
      </c>
    </row>
    <row r="99" spans="1:7" ht="33" customHeight="1" x14ac:dyDescent="0.3">
      <c r="A99" s="5" t="str">
        <f t="shared" ref="A99:A130" si="13">"12"</f>
        <v>12</v>
      </c>
      <c r="B99" s="5" t="s">
        <v>186</v>
      </c>
      <c r="C99" s="5" t="s">
        <v>187</v>
      </c>
      <c r="D99" s="5" t="str">
        <f>"011500"</f>
        <v>011500</v>
      </c>
      <c r="E99" s="5" t="s">
        <v>188</v>
      </c>
      <c r="F99" s="5" t="s">
        <v>189</v>
      </c>
      <c r="G99" s="2" t="str">
        <f t="shared" ref="G99:G132" si="14">"Autorització+Inscripció RSIPAC+Inscripció RGSEAA"</f>
        <v>Autorització+Inscripció RSIPAC+Inscripció RGSEAA</v>
      </c>
    </row>
    <row r="100" spans="1:7" ht="33" customHeight="1" x14ac:dyDescent="0.3">
      <c r="A100" s="5" t="str">
        <f t="shared" si="13"/>
        <v>12</v>
      </c>
      <c r="B100" s="5" t="s">
        <v>186</v>
      </c>
      <c r="C100" s="5" t="s">
        <v>187</v>
      </c>
      <c r="D100" s="5" t="str">
        <f>"011600"</f>
        <v>011600</v>
      </c>
      <c r="E100" s="5" t="s">
        <v>190</v>
      </c>
      <c r="F100" s="5" t="s">
        <v>191</v>
      </c>
      <c r="G100" s="2" t="str">
        <f t="shared" si="14"/>
        <v>Autorització+Inscripció RSIPAC+Inscripció RGSEAA</v>
      </c>
    </row>
    <row r="101" spans="1:7" ht="33" customHeight="1" x14ac:dyDescent="0.3">
      <c r="A101" s="5" t="str">
        <f t="shared" si="13"/>
        <v>12</v>
      </c>
      <c r="B101" s="5" t="s">
        <v>186</v>
      </c>
      <c r="C101" s="5" t="s">
        <v>187</v>
      </c>
      <c r="D101" s="5" t="str">
        <f>"011700"</f>
        <v>011700</v>
      </c>
      <c r="E101" s="5" t="s">
        <v>192</v>
      </c>
      <c r="F101" s="5" t="s">
        <v>193</v>
      </c>
      <c r="G101" s="2" t="str">
        <f t="shared" si="14"/>
        <v>Autorització+Inscripció RSIPAC+Inscripció RGSEAA</v>
      </c>
    </row>
    <row r="102" spans="1:7" ht="33" customHeight="1" x14ac:dyDescent="0.3">
      <c r="A102" s="5" t="str">
        <f t="shared" si="13"/>
        <v>12</v>
      </c>
      <c r="B102" s="5" t="s">
        <v>186</v>
      </c>
      <c r="C102" s="5" t="s">
        <v>187</v>
      </c>
      <c r="D102" s="5" t="str">
        <f>"011800"</f>
        <v>011800</v>
      </c>
      <c r="E102" s="5" t="s">
        <v>194</v>
      </c>
      <c r="F102" s="5" t="s">
        <v>195</v>
      </c>
      <c r="G102" s="2" t="str">
        <f t="shared" si="14"/>
        <v>Autorització+Inscripció RSIPAC+Inscripció RGSEAA</v>
      </c>
    </row>
    <row r="103" spans="1:7" ht="33" customHeight="1" x14ac:dyDescent="0.3">
      <c r="A103" s="5" t="str">
        <f t="shared" si="13"/>
        <v>12</v>
      </c>
      <c r="B103" s="5" t="s">
        <v>186</v>
      </c>
      <c r="C103" s="5" t="s">
        <v>187</v>
      </c>
      <c r="D103" s="5" t="str">
        <f>"011900"</f>
        <v>011900</v>
      </c>
      <c r="E103" s="5" t="s">
        <v>196</v>
      </c>
      <c r="F103" s="5" t="s">
        <v>197</v>
      </c>
      <c r="G103" s="2" t="str">
        <f t="shared" si="14"/>
        <v>Autorització+Inscripció RSIPAC+Inscripció RGSEAA</v>
      </c>
    </row>
    <row r="104" spans="1:7" ht="33" customHeight="1" x14ac:dyDescent="0.3">
      <c r="A104" s="5" t="str">
        <f t="shared" si="13"/>
        <v>12</v>
      </c>
      <c r="B104" s="5" t="s">
        <v>186</v>
      </c>
      <c r="C104" s="5" t="s">
        <v>187</v>
      </c>
      <c r="D104" s="5" t="str">
        <f>"012000"</f>
        <v>012000</v>
      </c>
      <c r="E104" s="5" t="s">
        <v>198</v>
      </c>
      <c r="F104" s="5" t="s">
        <v>199</v>
      </c>
      <c r="G104" s="2" t="str">
        <f t="shared" si="14"/>
        <v>Autorització+Inscripció RSIPAC+Inscripció RGSEAA</v>
      </c>
    </row>
    <row r="105" spans="1:7" ht="33" customHeight="1" x14ac:dyDescent="0.3">
      <c r="A105" s="5" t="str">
        <f t="shared" si="13"/>
        <v>12</v>
      </c>
      <c r="B105" s="5" t="s">
        <v>186</v>
      </c>
      <c r="C105" s="5" t="s">
        <v>187</v>
      </c>
      <c r="D105" s="5" t="str">
        <f>"012100"</f>
        <v>012100</v>
      </c>
      <c r="E105" s="5" t="s">
        <v>200</v>
      </c>
      <c r="F105" s="5" t="s">
        <v>201</v>
      </c>
      <c r="G105" s="2" t="str">
        <f t="shared" si="14"/>
        <v>Autorització+Inscripció RSIPAC+Inscripció RGSEAA</v>
      </c>
    </row>
    <row r="106" spans="1:7" ht="33" customHeight="1" x14ac:dyDescent="0.3">
      <c r="A106" s="5" t="str">
        <f t="shared" si="13"/>
        <v>12</v>
      </c>
      <c r="B106" s="5" t="s">
        <v>186</v>
      </c>
      <c r="C106" s="5" t="s">
        <v>187</v>
      </c>
      <c r="D106" s="5" t="str">
        <f>"012300"</f>
        <v>012300</v>
      </c>
      <c r="E106" s="5" t="s">
        <v>202</v>
      </c>
      <c r="F106" s="5" t="s">
        <v>203</v>
      </c>
      <c r="G106" s="2" t="str">
        <f t="shared" si="14"/>
        <v>Autorització+Inscripció RSIPAC+Inscripció RGSEAA</v>
      </c>
    </row>
    <row r="107" spans="1:7" ht="33" customHeight="1" x14ac:dyDescent="0.3">
      <c r="A107" s="5" t="str">
        <f t="shared" si="13"/>
        <v>12</v>
      </c>
      <c r="B107" s="5" t="s">
        <v>186</v>
      </c>
      <c r="C107" s="5" t="s">
        <v>187</v>
      </c>
      <c r="D107" s="5" t="str">
        <f>"012500"</f>
        <v>012500</v>
      </c>
      <c r="E107" s="5" t="s">
        <v>204</v>
      </c>
      <c r="F107" s="5" t="s">
        <v>205</v>
      </c>
      <c r="G107" s="2" t="str">
        <f t="shared" si="14"/>
        <v>Autorització+Inscripció RSIPAC+Inscripció RGSEAA</v>
      </c>
    </row>
    <row r="108" spans="1:7" ht="33" customHeight="1" x14ac:dyDescent="0.3">
      <c r="A108" s="5" t="str">
        <f t="shared" si="13"/>
        <v>12</v>
      </c>
      <c r="B108" s="5" t="s">
        <v>186</v>
      </c>
      <c r="C108" s="5" t="s">
        <v>187</v>
      </c>
      <c r="D108" s="5" t="str">
        <f>"012600"</f>
        <v>012600</v>
      </c>
      <c r="E108" s="5" t="s">
        <v>206</v>
      </c>
      <c r="F108" s="5" t="s">
        <v>207</v>
      </c>
      <c r="G108" s="2" t="str">
        <f t="shared" si="14"/>
        <v>Autorització+Inscripció RSIPAC+Inscripció RGSEAA</v>
      </c>
    </row>
    <row r="109" spans="1:7" ht="33" customHeight="1" x14ac:dyDescent="0.3">
      <c r="A109" s="5" t="str">
        <f t="shared" si="13"/>
        <v>12</v>
      </c>
      <c r="B109" s="5" t="s">
        <v>186</v>
      </c>
      <c r="C109" s="5" t="s">
        <v>187</v>
      </c>
      <c r="D109" s="5" t="str">
        <f>"012800"</f>
        <v>012800</v>
      </c>
      <c r="E109" s="5" t="s">
        <v>208</v>
      </c>
      <c r="F109" s="5" t="s">
        <v>209</v>
      </c>
      <c r="G109" s="2" t="str">
        <f t="shared" si="14"/>
        <v>Autorització+Inscripció RSIPAC+Inscripció RGSEAA</v>
      </c>
    </row>
    <row r="110" spans="1:7" ht="33" customHeight="1" x14ac:dyDescent="0.3">
      <c r="A110" s="5" t="str">
        <f t="shared" si="13"/>
        <v>12</v>
      </c>
      <c r="B110" s="5" t="s">
        <v>186</v>
      </c>
      <c r="C110" s="5" t="s">
        <v>187</v>
      </c>
      <c r="D110" s="5" t="str">
        <f>"013000"</f>
        <v>013000</v>
      </c>
      <c r="E110" s="5" t="s">
        <v>210</v>
      </c>
      <c r="F110" s="5" t="s">
        <v>211</v>
      </c>
      <c r="G110" s="2" t="str">
        <f t="shared" si="14"/>
        <v>Autorització+Inscripció RSIPAC+Inscripció RGSEAA</v>
      </c>
    </row>
    <row r="111" spans="1:7" ht="33" customHeight="1" x14ac:dyDescent="0.3">
      <c r="A111" s="5" t="str">
        <f t="shared" si="13"/>
        <v>12</v>
      </c>
      <c r="B111" s="5" t="s">
        <v>186</v>
      </c>
      <c r="C111" s="5" t="s">
        <v>187</v>
      </c>
      <c r="D111" s="5" t="str">
        <f>"013100"</f>
        <v>013100</v>
      </c>
      <c r="E111" s="5" t="s">
        <v>212</v>
      </c>
      <c r="F111" s="5" t="s">
        <v>213</v>
      </c>
      <c r="G111" s="2" t="str">
        <f t="shared" si="14"/>
        <v>Autorització+Inscripció RSIPAC+Inscripció RGSEAA</v>
      </c>
    </row>
    <row r="112" spans="1:7" ht="33" customHeight="1" x14ac:dyDescent="0.3">
      <c r="A112" s="5" t="str">
        <f t="shared" si="13"/>
        <v>12</v>
      </c>
      <c r="B112" s="5" t="s">
        <v>186</v>
      </c>
      <c r="C112" s="5" t="s">
        <v>187</v>
      </c>
      <c r="D112" s="5" t="str">
        <f>"013200"</f>
        <v>013200</v>
      </c>
      <c r="E112" s="5" t="s">
        <v>214</v>
      </c>
      <c r="F112" s="5" t="s">
        <v>215</v>
      </c>
      <c r="G112" s="2" t="str">
        <f t="shared" si="14"/>
        <v>Autorització+Inscripció RSIPAC+Inscripció RGSEAA</v>
      </c>
    </row>
    <row r="113" spans="1:7" ht="33" customHeight="1" x14ac:dyDescent="0.3">
      <c r="A113" s="5" t="str">
        <f t="shared" si="13"/>
        <v>12</v>
      </c>
      <c r="B113" s="5" t="s">
        <v>186</v>
      </c>
      <c r="C113" s="5" t="s">
        <v>187</v>
      </c>
      <c r="D113" s="5" t="str">
        <f>"013500"</f>
        <v>013500</v>
      </c>
      <c r="E113" s="5" t="s">
        <v>216</v>
      </c>
      <c r="F113" s="5" t="s">
        <v>217</v>
      </c>
      <c r="G113" s="2" t="str">
        <f t="shared" si="14"/>
        <v>Autorització+Inscripció RSIPAC+Inscripció RGSEAA</v>
      </c>
    </row>
    <row r="114" spans="1:7" ht="33" customHeight="1" x14ac:dyDescent="0.3">
      <c r="A114" s="5" t="str">
        <f t="shared" si="13"/>
        <v>12</v>
      </c>
      <c r="B114" s="5" t="s">
        <v>186</v>
      </c>
      <c r="C114" s="5" t="s">
        <v>187</v>
      </c>
      <c r="D114" s="5" t="str">
        <f>"014000"</f>
        <v>014000</v>
      </c>
      <c r="E114" s="5" t="s">
        <v>14</v>
      </c>
      <c r="F114" s="5" t="s">
        <v>15</v>
      </c>
      <c r="G114" s="2" t="str">
        <f t="shared" si="14"/>
        <v>Autorització+Inscripció RSIPAC+Inscripció RGSEAA</v>
      </c>
    </row>
    <row r="115" spans="1:7" ht="33" customHeight="1" x14ac:dyDescent="0.3">
      <c r="A115" s="5" t="str">
        <f t="shared" si="13"/>
        <v>12</v>
      </c>
      <c r="B115" s="5" t="s">
        <v>186</v>
      </c>
      <c r="C115" s="5" t="s">
        <v>187</v>
      </c>
      <c r="D115" s="5" t="str">
        <f>"014100"</f>
        <v>014100</v>
      </c>
      <c r="E115" s="5" t="s">
        <v>16</v>
      </c>
      <c r="F115" s="5" t="s">
        <v>17</v>
      </c>
      <c r="G115" s="2" t="str">
        <f t="shared" si="14"/>
        <v>Autorització+Inscripció RSIPAC+Inscripció RGSEAA</v>
      </c>
    </row>
    <row r="116" spans="1:7" ht="33" customHeight="1" x14ac:dyDescent="0.3">
      <c r="A116" s="5" t="str">
        <f t="shared" si="13"/>
        <v>12</v>
      </c>
      <c r="B116" s="5" t="s">
        <v>186</v>
      </c>
      <c r="C116" s="5" t="s">
        <v>187</v>
      </c>
      <c r="D116" s="5" t="str">
        <f>"021500"</f>
        <v>021500</v>
      </c>
      <c r="E116" s="5" t="s">
        <v>218</v>
      </c>
      <c r="F116" s="5" t="s">
        <v>219</v>
      </c>
      <c r="G116" s="2" t="str">
        <f t="shared" si="14"/>
        <v>Autorització+Inscripció RSIPAC+Inscripció RGSEAA</v>
      </c>
    </row>
    <row r="117" spans="1:7" ht="33" customHeight="1" x14ac:dyDescent="0.3">
      <c r="A117" s="5" t="str">
        <f t="shared" si="13"/>
        <v>12</v>
      </c>
      <c r="B117" s="5" t="s">
        <v>186</v>
      </c>
      <c r="C117" s="5" t="s">
        <v>187</v>
      </c>
      <c r="D117" s="5" t="str">
        <f>"021600"</f>
        <v>021600</v>
      </c>
      <c r="E117" s="5" t="s">
        <v>220</v>
      </c>
      <c r="F117" s="5" t="s">
        <v>221</v>
      </c>
      <c r="G117" s="2" t="str">
        <f t="shared" si="14"/>
        <v>Autorització+Inscripció RSIPAC+Inscripció RGSEAA</v>
      </c>
    </row>
    <row r="118" spans="1:7" ht="33" customHeight="1" x14ac:dyDescent="0.3">
      <c r="A118" s="5" t="str">
        <f t="shared" si="13"/>
        <v>12</v>
      </c>
      <c r="B118" s="5" t="s">
        <v>186</v>
      </c>
      <c r="C118" s="5" t="s">
        <v>187</v>
      </c>
      <c r="D118" s="5" t="str">
        <f>"021700"</f>
        <v>021700</v>
      </c>
      <c r="E118" s="5" t="s">
        <v>222</v>
      </c>
      <c r="F118" s="5" t="s">
        <v>223</v>
      </c>
      <c r="G118" s="2" t="str">
        <f t="shared" si="14"/>
        <v>Autorització+Inscripció RSIPAC+Inscripció RGSEAA</v>
      </c>
    </row>
    <row r="119" spans="1:7" ht="33" customHeight="1" x14ac:dyDescent="0.3">
      <c r="A119" s="5" t="str">
        <f t="shared" si="13"/>
        <v>12</v>
      </c>
      <c r="B119" s="5" t="s">
        <v>186</v>
      </c>
      <c r="C119" s="5" t="s">
        <v>187</v>
      </c>
      <c r="D119" s="5" t="str">
        <f>"021800"</f>
        <v>021800</v>
      </c>
      <c r="E119" s="5" t="s">
        <v>224</v>
      </c>
      <c r="F119" s="5" t="s">
        <v>225</v>
      </c>
      <c r="G119" s="2" t="str">
        <f t="shared" si="14"/>
        <v>Autorització+Inscripció RSIPAC+Inscripció RGSEAA</v>
      </c>
    </row>
    <row r="120" spans="1:7" ht="33" customHeight="1" x14ac:dyDescent="0.3">
      <c r="A120" s="5" t="str">
        <f t="shared" si="13"/>
        <v>12</v>
      </c>
      <c r="B120" s="5" t="s">
        <v>186</v>
      </c>
      <c r="C120" s="5" t="s">
        <v>187</v>
      </c>
      <c r="D120" s="5" t="str">
        <f>"021900"</f>
        <v>021900</v>
      </c>
      <c r="E120" s="5" t="s">
        <v>226</v>
      </c>
      <c r="F120" s="5" t="s">
        <v>227</v>
      </c>
      <c r="G120" s="2" t="str">
        <f t="shared" si="14"/>
        <v>Autorització+Inscripció RSIPAC+Inscripció RGSEAA</v>
      </c>
    </row>
    <row r="121" spans="1:7" ht="33" customHeight="1" x14ac:dyDescent="0.3">
      <c r="A121" s="5" t="str">
        <f t="shared" si="13"/>
        <v>12</v>
      </c>
      <c r="B121" s="5" t="s">
        <v>186</v>
      </c>
      <c r="C121" s="5" t="s">
        <v>187</v>
      </c>
      <c r="D121" s="5" t="str">
        <f>"022000"</f>
        <v>022000</v>
      </c>
      <c r="E121" s="5" t="s">
        <v>228</v>
      </c>
      <c r="F121" s="5" t="s">
        <v>229</v>
      </c>
      <c r="G121" s="2" t="str">
        <f t="shared" si="14"/>
        <v>Autorització+Inscripció RSIPAC+Inscripció RGSEAA</v>
      </c>
    </row>
    <row r="122" spans="1:7" ht="33" customHeight="1" x14ac:dyDescent="0.3">
      <c r="A122" s="5" t="str">
        <f t="shared" si="13"/>
        <v>12</v>
      </c>
      <c r="B122" s="5" t="s">
        <v>186</v>
      </c>
      <c r="C122" s="5" t="s">
        <v>187</v>
      </c>
      <c r="D122" s="5" t="str">
        <f>"022100"</f>
        <v>022100</v>
      </c>
      <c r="E122" s="5" t="s">
        <v>230</v>
      </c>
      <c r="F122" s="5" t="s">
        <v>231</v>
      </c>
      <c r="G122" s="2" t="str">
        <f t="shared" si="14"/>
        <v>Autorització+Inscripció RSIPAC+Inscripció RGSEAA</v>
      </c>
    </row>
    <row r="123" spans="1:7" ht="33" customHeight="1" x14ac:dyDescent="0.3">
      <c r="A123" s="5" t="str">
        <f t="shared" si="13"/>
        <v>12</v>
      </c>
      <c r="B123" s="5" t="s">
        <v>186</v>
      </c>
      <c r="C123" s="5" t="s">
        <v>187</v>
      </c>
      <c r="D123" s="5" t="str">
        <f>"022300"</f>
        <v>022300</v>
      </c>
      <c r="E123" s="5" t="s">
        <v>232</v>
      </c>
      <c r="F123" s="5" t="s">
        <v>233</v>
      </c>
      <c r="G123" s="2" t="str">
        <f t="shared" si="14"/>
        <v>Autorització+Inscripció RSIPAC+Inscripció RGSEAA</v>
      </c>
    </row>
    <row r="124" spans="1:7" ht="33" customHeight="1" x14ac:dyDescent="0.3">
      <c r="A124" s="5" t="str">
        <f t="shared" si="13"/>
        <v>12</v>
      </c>
      <c r="B124" s="5" t="s">
        <v>186</v>
      </c>
      <c r="C124" s="5" t="s">
        <v>187</v>
      </c>
      <c r="D124" s="5" t="str">
        <f>"022500"</f>
        <v>022500</v>
      </c>
      <c r="E124" s="5" t="s">
        <v>234</v>
      </c>
      <c r="F124" s="5" t="s">
        <v>235</v>
      </c>
      <c r="G124" s="2" t="str">
        <f t="shared" si="14"/>
        <v>Autorització+Inscripció RSIPAC+Inscripció RGSEAA</v>
      </c>
    </row>
    <row r="125" spans="1:7" ht="33" customHeight="1" x14ac:dyDescent="0.3">
      <c r="A125" s="5" t="str">
        <f t="shared" si="13"/>
        <v>12</v>
      </c>
      <c r="B125" s="5" t="s">
        <v>186</v>
      </c>
      <c r="C125" s="5" t="s">
        <v>187</v>
      </c>
      <c r="D125" s="5" t="str">
        <f>"022600"</f>
        <v>022600</v>
      </c>
      <c r="E125" s="5" t="s">
        <v>236</v>
      </c>
      <c r="F125" s="5" t="s">
        <v>237</v>
      </c>
      <c r="G125" s="2" t="str">
        <f t="shared" si="14"/>
        <v>Autorització+Inscripció RSIPAC+Inscripció RGSEAA</v>
      </c>
    </row>
    <row r="126" spans="1:7" ht="33" customHeight="1" x14ac:dyDescent="0.3">
      <c r="A126" s="5" t="str">
        <f t="shared" si="13"/>
        <v>12</v>
      </c>
      <c r="B126" s="5" t="s">
        <v>186</v>
      </c>
      <c r="C126" s="5" t="s">
        <v>187</v>
      </c>
      <c r="D126" s="5" t="str">
        <f>"022800"</f>
        <v>022800</v>
      </c>
      <c r="E126" s="5" t="s">
        <v>238</v>
      </c>
      <c r="F126" s="5" t="s">
        <v>239</v>
      </c>
      <c r="G126" s="2" t="str">
        <f t="shared" si="14"/>
        <v>Autorització+Inscripció RSIPAC+Inscripció RGSEAA</v>
      </c>
    </row>
    <row r="127" spans="1:7" ht="33" customHeight="1" x14ac:dyDescent="0.3">
      <c r="A127" s="5" t="str">
        <f t="shared" si="13"/>
        <v>12</v>
      </c>
      <c r="B127" s="5" t="s">
        <v>186</v>
      </c>
      <c r="C127" s="5" t="s">
        <v>187</v>
      </c>
      <c r="D127" s="5" t="str">
        <f>"023000"</f>
        <v>023000</v>
      </c>
      <c r="E127" s="5" t="s">
        <v>240</v>
      </c>
      <c r="F127" s="5" t="s">
        <v>241</v>
      </c>
      <c r="G127" s="2" t="str">
        <f t="shared" si="14"/>
        <v>Autorització+Inscripció RSIPAC+Inscripció RGSEAA</v>
      </c>
    </row>
    <row r="128" spans="1:7" ht="33" customHeight="1" x14ac:dyDescent="0.3">
      <c r="A128" s="5" t="str">
        <f t="shared" si="13"/>
        <v>12</v>
      </c>
      <c r="B128" s="5" t="s">
        <v>186</v>
      </c>
      <c r="C128" s="5" t="s">
        <v>187</v>
      </c>
      <c r="D128" s="5" t="str">
        <f>"023100"</f>
        <v>023100</v>
      </c>
      <c r="E128" s="5" t="s">
        <v>242</v>
      </c>
      <c r="F128" s="5" t="s">
        <v>243</v>
      </c>
      <c r="G128" s="2" t="str">
        <f t="shared" si="14"/>
        <v>Autorització+Inscripció RSIPAC+Inscripció RGSEAA</v>
      </c>
    </row>
    <row r="129" spans="1:7" ht="33" customHeight="1" x14ac:dyDescent="0.3">
      <c r="A129" s="5" t="str">
        <f t="shared" si="13"/>
        <v>12</v>
      </c>
      <c r="B129" s="5" t="s">
        <v>186</v>
      </c>
      <c r="C129" s="5" t="s">
        <v>187</v>
      </c>
      <c r="D129" s="5" t="str">
        <f>"023200"</f>
        <v>023200</v>
      </c>
      <c r="E129" s="5" t="s">
        <v>244</v>
      </c>
      <c r="F129" s="5" t="s">
        <v>245</v>
      </c>
      <c r="G129" s="2" t="str">
        <f t="shared" si="14"/>
        <v>Autorització+Inscripció RSIPAC+Inscripció RGSEAA</v>
      </c>
    </row>
    <row r="130" spans="1:7" ht="33" customHeight="1" x14ac:dyDescent="0.3">
      <c r="A130" s="5" t="str">
        <f t="shared" si="13"/>
        <v>12</v>
      </c>
      <c r="B130" s="5" t="s">
        <v>186</v>
      </c>
      <c r="C130" s="5" t="s">
        <v>187</v>
      </c>
      <c r="D130" s="5" t="str">
        <f>"023500"</f>
        <v>023500</v>
      </c>
      <c r="E130" s="5" t="s">
        <v>246</v>
      </c>
      <c r="F130" s="5" t="s">
        <v>247</v>
      </c>
      <c r="G130" s="2" t="str">
        <f t="shared" si="14"/>
        <v>Autorització+Inscripció RSIPAC+Inscripció RGSEAA</v>
      </c>
    </row>
    <row r="131" spans="1:7" ht="33" customHeight="1" x14ac:dyDescent="0.3">
      <c r="A131" s="5" t="str">
        <f t="shared" ref="A131:A162" si="15">"12"</f>
        <v>12</v>
      </c>
      <c r="B131" s="5" t="s">
        <v>186</v>
      </c>
      <c r="C131" s="5" t="s">
        <v>187</v>
      </c>
      <c r="D131" s="5" t="str">
        <f>"024000"</f>
        <v>024000</v>
      </c>
      <c r="E131" s="5" t="s">
        <v>44</v>
      </c>
      <c r="F131" s="5" t="s">
        <v>248</v>
      </c>
      <c r="G131" s="2" t="str">
        <f t="shared" si="14"/>
        <v>Autorització+Inscripció RSIPAC+Inscripció RGSEAA</v>
      </c>
    </row>
    <row r="132" spans="1:7" ht="33" customHeight="1" x14ac:dyDescent="0.3">
      <c r="A132" s="5" t="str">
        <f t="shared" si="15"/>
        <v>12</v>
      </c>
      <c r="B132" s="5" t="s">
        <v>186</v>
      </c>
      <c r="C132" s="5" t="s">
        <v>187</v>
      </c>
      <c r="D132" s="5" t="str">
        <f>"024100"</f>
        <v>024100</v>
      </c>
      <c r="E132" s="5" t="s">
        <v>46</v>
      </c>
      <c r="F132" s="5" t="s">
        <v>47</v>
      </c>
      <c r="G132" s="2" t="str">
        <f t="shared" si="14"/>
        <v>Autorització+Inscripció RSIPAC+Inscripció RGSEAA</v>
      </c>
    </row>
    <row r="133" spans="1:7" ht="33" customHeight="1" x14ac:dyDescent="0.3">
      <c r="A133" s="5" t="str">
        <f t="shared" si="15"/>
        <v>12</v>
      </c>
      <c r="B133" s="5" t="s">
        <v>186</v>
      </c>
      <c r="C133" s="5" t="s">
        <v>187</v>
      </c>
      <c r="D133" s="5" t="str">
        <f>"031500"</f>
        <v>031500</v>
      </c>
      <c r="E133" s="5" t="s">
        <v>249</v>
      </c>
      <c r="F133" s="5" t="s">
        <v>250</v>
      </c>
      <c r="G133" s="2" t="str">
        <f t="shared" ref="G133:G151" si="16">"Inscripció RSIPAC+Inscripció RGSEAA"</f>
        <v>Inscripció RSIPAC+Inscripció RGSEAA</v>
      </c>
    </row>
    <row r="134" spans="1:7" ht="33" customHeight="1" x14ac:dyDescent="0.3">
      <c r="A134" s="5" t="str">
        <f t="shared" si="15"/>
        <v>12</v>
      </c>
      <c r="B134" s="5" t="s">
        <v>186</v>
      </c>
      <c r="C134" s="5" t="s">
        <v>187</v>
      </c>
      <c r="D134" s="5" t="str">
        <f>"031600"</f>
        <v>031600</v>
      </c>
      <c r="E134" s="5" t="s">
        <v>251</v>
      </c>
      <c r="F134" s="5" t="s">
        <v>252</v>
      </c>
      <c r="G134" s="2" t="str">
        <f t="shared" si="16"/>
        <v>Inscripció RSIPAC+Inscripció RGSEAA</v>
      </c>
    </row>
    <row r="135" spans="1:7" ht="33" customHeight="1" x14ac:dyDescent="0.3">
      <c r="A135" s="5" t="str">
        <f t="shared" si="15"/>
        <v>12</v>
      </c>
      <c r="B135" s="5" t="s">
        <v>186</v>
      </c>
      <c r="C135" s="5" t="s">
        <v>187</v>
      </c>
      <c r="D135" s="5" t="str">
        <f>"031700"</f>
        <v>031700</v>
      </c>
      <c r="E135" s="5" t="s">
        <v>253</v>
      </c>
      <c r="F135" s="5" t="s">
        <v>254</v>
      </c>
      <c r="G135" s="2" t="str">
        <f t="shared" si="16"/>
        <v>Inscripció RSIPAC+Inscripció RGSEAA</v>
      </c>
    </row>
    <row r="136" spans="1:7" ht="33" customHeight="1" x14ac:dyDescent="0.3">
      <c r="A136" s="5" t="str">
        <f t="shared" si="15"/>
        <v>12</v>
      </c>
      <c r="B136" s="5" t="s">
        <v>186</v>
      </c>
      <c r="C136" s="5" t="s">
        <v>187</v>
      </c>
      <c r="D136" s="5" t="str">
        <f>"031800"</f>
        <v>031800</v>
      </c>
      <c r="E136" s="5" t="s">
        <v>255</v>
      </c>
      <c r="F136" s="5" t="s">
        <v>256</v>
      </c>
      <c r="G136" s="2" t="str">
        <f t="shared" si="16"/>
        <v>Inscripció RSIPAC+Inscripció RGSEAA</v>
      </c>
    </row>
    <row r="137" spans="1:7" ht="33" customHeight="1" x14ac:dyDescent="0.3">
      <c r="A137" s="5" t="str">
        <f t="shared" si="15"/>
        <v>12</v>
      </c>
      <c r="B137" s="5" t="s">
        <v>186</v>
      </c>
      <c r="C137" s="5" t="s">
        <v>187</v>
      </c>
      <c r="D137" s="5" t="str">
        <f>"031900"</f>
        <v>031900</v>
      </c>
      <c r="E137" s="5" t="s">
        <v>257</v>
      </c>
      <c r="F137" s="5" t="s">
        <v>258</v>
      </c>
      <c r="G137" s="2" t="str">
        <f t="shared" si="16"/>
        <v>Inscripció RSIPAC+Inscripció RGSEAA</v>
      </c>
    </row>
    <row r="138" spans="1:7" ht="33" customHeight="1" x14ac:dyDescent="0.3">
      <c r="A138" s="5" t="str">
        <f t="shared" si="15"/>
        <v>12</v>
      </c>
      <c r="B138" s="5" t="s">
        <v>186</v>
      </c>
      <c r="C138" s="5" t="s">
        <v>187</v>
      </c>
      <c r="D138" s="5" t="str">
        <f>"032000"</f>
        <v>032000</v>
      </c>
      <c r="E138" s="5" t="s">
        <v>259</v>
      </c>
      <c r="F138" s="5" t="s">
        <v>260</v>
      </c>
      <c r="G138" s="2" t="str">
        <f t="shared" si="16"/>
        <v>Inscripció RSIPAC+Inscripció RGSEAA</v>
      </c>
    </row>
    <row r="139" spans="1:7" ht="33" customHeight="1" x14ac:dyDescent="0.3">
      <c r="A139" s="5" t="str">
        <f t="shared" si="15"/>
        <v>12</v>
      </c>
      <c r="B139" s="5" t="s">
        <v>186</v>
      </c>
      <c r="C139" s="5" t="s">
        <v>187</v>
      </c>
      <c r="D139" s="5" t="str">
        <f>"032100"</f>
        <v>032100</v>
      </c>
      <c r="E139" s="5" t="s">
        <v>261</v>
      </c>
      <c r="F139" s="5" t="s">
        <v>262</v>
      </c>
      <c r="G139" s="2" t="str">
        <f t="shared" si="16"/>
        <v>Inscripció RSIPAC+Inscripció RGSEAA</v>
      </c>
    </row>
    <row r="140" spans="1:7" ht="33" customHeight="1" x14ac:dyDescent="0.3">
      <c r="A140" s="5" t="str">
        <f t="shared" si="15"/>
        <v>12</v>
      </c>
      <c r="B140" s="5" t="s">
        <v>186</v>
      </c>
      <c r="C140" s="5" t="s">
        <v>187</v>
      </c>
      <c r="D140" s="5" t="str">
        <f>"032300"</f>
        <v>032300</v>
      </c>
      <c r="E140" s="5" t="s">
        <v>263</v>
      </c>
      <c r="F140" s="5" t="s">
        <v>264</v>
      </c>
      <c r="G140" s="2" t="str">
        <f t="shared" si="16"/>
        <v>Inscripció RSIPAC+Inscripció RGSEAA</v>
      </c>
    </row>
    <row r="141" spans="1:7" ht="33" customHeight="1" x14ac:dyDescent="0.3">
      <c r="A141" s="5" t="str">
        <f t="shared" si="15"/>
        <v>12</v>
      </c>
      <c r="B141" s="5" t="s">
        <v>186</v>
      </c>
      <c r="C141" s="5" t="s">
        <v>187</v>
      </c>
      <c r="D141" s="5" t="str">
        <f>"032500"</f>
        <v>032500</v>
      </c>
      <c r="E141" s="5" t="s">
        <v>265</v>
      </c>
      <c r="F141" s="5" t="s">
        <v>266</v>
      </c>
      <c r="G141" s="2" t="str">
        <f t="shared" si="16"/>
        <v>Inscripció RSIPAC+Inscripció RGSEAA</v>
      </c>
    </row>
    <row r="142" spans="1:7" ht="33" customHeight="1" x14ac:dyDescent="0.3">
      <c r="A142" s="5" t="str">
        <f t="shared" si="15"/>
        <v>12</v>
      </c>
      <c r="B142" s="5" t="s">
        <v>186</v>
      </c>
      <c r="C142" s="5" t="s">
        <v>187</v>
      </c>
      <c r="D142" s="5" t="str">
        <f>"032600"</f>
        <v>032600</v>
      </c>
      <c r="E142" s="5" t="s">
        <v>267</v>
      </c>
      <c r="F142" s="5" t="s">
        <v>268</v>
      </c>
      <c r="G142" s="2" t="str">
        <f t="shared" si="16"/>
        <v>Inscripció RSIPAC+Inscripció RGSEAA</v>
      </c>
    </row>
    <row r="143" spans="1:7" ht="33" customHeight="1" x14ac:dyDescent="0.3">
      <c r="A143" s="5" t="str">
        <f t="shared" si="15"/>
        <v>12</v>
      </c>
      <c r="B143" s="5" t="s">
        <v>186</v>
      </c>
      <c r="C143" s="5" t="s">
        <v>187</v>
      </c>
      <c r="D143" s="5" t="str">
        <f>"032800"</f>
        <v>032800</v>
      </c>
      <c r="E143" s="5" t="s">
        <v>269</v>
      </c>
      <c r="F143" s="5" t="s">
        <v>270</v>
      </c>
      <c r="G143" s="2" t="str">
        <f t="shared" si="16"/>
        <v>Inscripció RSIPAC+Inscripció RGSEAA</v>
      </c>
    </row>
    <row r="144" spans="1:7" ht="33" customHeight="1" x14ac:dyDescent="0.3">
      <c r="A144" s="5" t="str">
        <f t="shared" si="15"/>
        <v>12</v>
      </c>
      <c r="B144" s="5" t="s">
        <v>186</v>
      </c>
      <c r="C144" s="5" t="s">
        <v>187</v>
      </c>
      <c r="D144" s="5" t="str">
        <f>"033000"</f>
        <v>033000</v>
      </c>
      <c r="E144" s="5" t="s">
        <v>271</v>
      </c>
      <c r="F144" s="5" t="s">
        <v>272</v>
      </c>
      <c r="G144" s="2" t="str">
        <f t="shared" si="16"/>
        <v>Inscripció RSIPAC+Inscripció RGSEAA</v>
      </c>
    </row>
    <row r="145" spans="1:7" ht="33" customHeight="1" x14ac:dyDescent="0.3">
      <c r="A145" s="5" t="str">
        <f t="shared" si="15"/>
        <v>12</v>
      </c>
      <c r="B145" s="5" t="s">
        <v>186</v>
      </c>
      <c r="C145" s="5" t="s">
        <v>187</v>
      </c>
      <c r="D145" s="5" t="str">
        <f>"033100"</f>
        <v>033100</v>
      </c>
      <c r="E145" s="5" t="s">
        <v>273</v>
      </c>
      <c r="F145" s="5" t="s">
        <v>274</v>
      </c>
      <c r="G145" s="2" t="str">
        <f t="shared" si="16"/>
        <v>Inscripció RSIPAC+Inscripció RGSEAA</v>
      </c>
    </row>
    <row r="146" spans="1:7" ht="33" customHeight="1" x14ac:dyDescent="0.3">
      <c r="A146" s="5" t="str">
        <f t="shared" si="15"/>
        <v>12</v>
      </c>
      <c r="B146" s="5" t="s">
        <v>186</v>
      </c>
      <c r="C146" s="5" t="s">
        <v>187</v>
      </c>
      <c r="D146" s="5" t="str">
        <f>"033200"</f>
        <v>033200</v>
      </c>
      <c r="E146" s="5" t="s">
        <v>275</v>
      </c>
      <c r="F146" s="5" t="s">
        <v>276</v>
      </c>
      <c r="G146" s="2" t="str">
        <f t="shared" si="16"/>
        <v>Inscripció RSIPAC+Inscripció RGSEAA</v>
      </c>
    </row>
    <row r="147" spans="1:7" ht="33" customHeight="1" x14ac:dyDescent="0.3">
      <c r="A147" s="5" t="str">
        <f t="shared" si="15"/>
        <v>12</v>
      </c>
      <c r="B147" s="5" t="s">
        <v>186</v>
      </c>
      <c r="C147" s="5" t="s">
        <v>187</v>
      </c>
      <c r="D147" s="5" t="str">
        <f>"033300"</f>
        <v>033300</v>
      </c>
      <c r="E147" s="5" t="s">
        <v>277</v>
      </c>
      <c r="F147" s="5" t="s">
        <v>278</v>
      </c>
      <c r="G147" s="2" t="str">
        <f t="shared" si="16"/>
        <v>Inscripció RSIPAC+Inscripció RGSEAA</v>
      </c>
    </row>
    <row r="148" spans="1:7" ht="33" customHeight="1" x14ac:dyDescent="0.3">
      <c r="A148" s="5" t="str">
        <f t="shared" si="15"/>
        <v>12</v>
      </c>
      <c r="B148" s="5" t="s">
        <v>186</v>
      </c>
      <c r="C148" s="5" t="s">
        <v>187</v>
      </c>
      <c r="D148" s="5" t="str">
        <f>"033400"</f>
        <v>033400</v>
      </c>
      <c r="E148" s="5" t="s">
        <v>279</v>
      </c>
      <c r="F148" s="5" t="s">
        <v>280</v>
      </c>
      <c r="G148" s="2" t="str">
        <f t="shared" si="16"/>
        <v>Inscripció RSIPAC+Inscripció RGSEAA</v>
      </c>
    </row>
    <row r="149" spans="1:7" ht="33" customHeight="1" x14ac:dyDescent="0.3">
      <c r="A149" s="5" t="str">
        <f t="shared" si="15"/>
        <v>12</v>
      </c>
      <c r="B149" s="5" t="s">
        <v>186</v>
      </c>
      <c r="C149" s="5" t="s">
        <v>187</v>
      </c>
      <c r="D149" s="5" t="str">
        <f>"033500"</f>
        <v>033500</v>
      </c>
      <c r="E149" s="5" t="s">
        <v>281</v>
      </c>
      <c r="F149" s="5" t="s">
        <v>282</v>
      </c>
      <c r="G149" s="2" t="str">
        <f t="shared" si="16"/>
        <v>Inscripció RSIPAC+Inscripció RGSEAA</v>
      </c>
    </row>
    <row r="150" spans="1:7" ht="33" customHeight="1" x14ac:dyDescent="0.3">
      <c r="A150" s="5" t="str">
        <f t="shared" si="15"/>
        <v>12</v>
      </c>
      <c r="B150" s="5" t="s">
        <v>186</v>
      </c>
      <c r="C150" s="5" t="s">
        <v>187</v>
      </c>
      <c r="D150" s="5" t="str">
        <f>"034000"</f>
        <v>034000</v>
      </c>
      <c r="E150" s="5" t="s">
        <v>74</v>
      </c>
      <c r="F150" s="5" t="s">
        <v>283</v>
      </c>
      <c r="G150" s="2" t="str">
        <f t="shared" si="16"/>
        <v>Inscripció RSIPAC+Inscripció RGSEAA</v>
      </c>
    </row>
    <row r="151" spans="1:7" ht="33" customHeight="1" x14ac:dyDescent="0.3">
      <c r="A151" s="5" t="str">
        <f t="shared" si="15"/>
        <v>12</v>
      </c>
      <c r="B151" s="5" t="s">
        <v>186</v>
      </c>
      <c r="C151" s="5" t="s">
        <v>187</v>
      </c>
      <c r="D151" s="5" t="str">
        <f>"034100"</f>
        <v>034100</v>
      </c>
      <c r="E151" s="5" t="s">
        <v>76</v>
      </c>
      <c r="F151" s="5" t="s">
        <v>77</v>
      </c>
      <c r="G151" s="2" t="str">
        <f t="shared" si="16"/>
        <v>Inscripció RSIPAC+Inscripció RGSEAA</v>
      </c>
    </row>
    <row r="152" spans="1:7" ht="33" customHeight="1" x14ac:dyDescent="0.3">
      <c r="A152" s="5" t="str">
        <f t="shared" si="15"/>
        <v>12</v>
      </c>
      <c r="B152" s="5" t="s">
        <v>186</v>
      </c>
      <c r="C152" s="5" t="s">
        <v>187</v>
      </c>
      <c r="D152" s="5" t="str">
        <f>"049700"</f>
        <v>049700</v>
      </c>
      <c r="E152" s="5" t="s">
        <v>86</v>
      </c>
      <c r="F152" s="5" t="s">
        <v>87</v>
      </c>
      <c r="G152" s="2" t="str">
        <f t="shared" ref="G152:G153" si="17">"Autorització+Inscripció RSIPAC+Inscripció RGSEAA"</f>
        <v>Autorització+Inscripció RSIPAC+Inscripció RGSEAA</v>
      </c>
    </row>
    <row r="153" spans="1:7" ht="33" customHeight="1" x14ac:dyDescent="0.3">
      <c r="A153" s="5" t="str">
        <f t="shared" si="15"/>
        <v>12</v>
      </c>
      <c r="B153" s="5" t="s">
        <v>186</v>
      </c>
      <c r="C153" s="5" t="s">
        <v>187</v>
      </c>
      <c r="D153" s="5" t="str">
        <f>"049800"</f>
        <v>049800</v>
      </c>
      <c r="E153" s="5" t="s">
        <v>88</v>
      </c>
      <c r="F153" s="5" t="s">
        <v>89</v>
      </c>
      <c r="G153" s="2" t="str">
        <f t="shared" si="17"/>
        <v>Autorització+Inscripció RSIPAC+Inscripció RGSEAA</v>
      </c>
    </row>
    <row r="154" spans="1:7" ht="33" customHeight="1" x14ac:dyDescent="0.3">
      <c r="A154" s="5" t="str">
        <f t="shared" si="15"/>
        <v>12</v>
      </c>
      <c r="B154" s="5" t="s">
        <v>186</v>
      </c>
      <c r="C154" s="5" t="s">
        <v>187</v>
      </c>
      <c r="D154" s="5" t="str">
        <f>"049900"</f>
        <v>049900</v>
      </c>
      <c r="E154" s="5" t="s">
        <v>90</v>
      </c>
      <c r="F154" s="5" t="s">
        <v>91</v>
      </c>
      <c r="G154" s="2" t="str">
        <f t="shared" ref="G154:G173" si="18">"Inscripció RSIPAC+Inscripció RGSEAA"</f>
        <v>Inscripció RSIPAC+Inscripció RGSEAA</v>
      </c>
    </row>
    <row r="155" spans="1:7" ht="33" customHeight="1" x14ac:dyDescent="0.3">
      <c r="A155" s="5" t="str">
        <f t="shared" si="15"/>
        <v>12</v>
      </c>
      <c r="B155" s="5" t="s">
        <v>186</v>
      </c>
      <c r="C155" s="5" t="s">
        <v>187</v>
      </c>
      <c r="D155" s="5" t="str">
        <f>"051500"</f>
        <v>051500</v>
      </c>
      <c r="E155" s="5" t="s">
        <v>284</v>
      </c>
      <c r="F155" s="5" t="s">
        <v>285</v>
      </c>
      <c r="G155" s="2" t="str">
        <f t="shared" si="18"/>
        <v>Inscripció RSIPAC+Inscripció RGSEAA</v>
      </c>
    </row>
    <row r="156" spans="1:7" ht="33" customHeight="1" x14ac:dyDescent="0.3">
      <c r="A156" s="5" t="str">
        <f t="shared" si="15"/>
        <v>12</v>
      </c>
      <c r="B156" s="5" t="s">
        <v>186</v>
      </c>
      <c r="C156" s="5" t="s">
        <v>187</v>
      </c>
      <c r="D156" s="5" t="str">
        <f>"051600"</f>
        <v>051600</v>
      </c>
      <c r="E156" s="5" t="s">
        <v>286</v>
      </c>
      <c r="F156" s="5" t="s">
        <v>287</v>
      </c>
      <c r="G156" s="2" t="str">
        <f t="shared" si="18"/>
        <v>Inscripció RSIPAC+Inscripció RGSEAA</v>
      </c>
    </row>
    <row r="157" spans="1:7" ht="33" customHeight="1" x14ac:dyDescent="0.3">
      <c r="A157" s="5" t="str">
        <f t="shared" si="15"/>
        <v>12</v>
      </c>
      <c r="B157" s="5" t="s">
        <v>186</v>
      </c>
      <c r="C157" s="5" t="s">
        <v>187</v>
      </c>
      <c r="D157" s="5" t="str">
        <f>"051700"</f>
        <v>051700</v>
      </c>
      <c r="E157" s="5" t="s">
        <v>288</v>
      </c>
      <c r="F157" s="5" t="s">
        <v>289</v>
      </c>
      <c r="G157" s="2" t="str">
        <f t="shared" si="18"/>
        <v>Inscripció RSIPAC+Inscripció RGSEAA</v>
      </c>
    </row>
    <row r="158" spans="1:7" ht="33" customHeight="1" x14ac:dyDescent="0.3">
      <c r="A158" s="5" t="str">
        <f t="shared" si="15"/>
        <v>12</v>
      </c>
      <c r="B158" s="5" t="s">
        <v>186</v>
      </c>
      <c r="C158" s="5" t="s">
        <v>187</v>
      </c>
      <c r="D158" s="5" t="str">
        <f>"051800"</f>
        <v>051800</v>
      </c>
      <c r="E158" s="5" t="s">
        <v>290</v>
      </c>
      <c r="F158" s="5" t="s">
        <v>291</v>
      </c>
      <c r="G158" s="2" t="str">
        <f t="shared" si="18"/>
        <v>Inscripció RSIPAC+Inscripció RGSEAA</v>
      </c>
    </row>
    <row r="159" spans="1:7" ht="33" customHeight="1" x14ac:dyDescent="0.3">
      <c r="A159" s="5" t="str">
        <f t="shared" si="15"/>
        <v>12</v>
      </c>
      <c r="B159" s="5" t="s">
        <v>186</v>
      </c>
      <c r="C159" s="5" t="s">
        <v>187</v>
      </c>
      <c r="D159" s="5" t="str">
        <f>"051900"</f>
        <v>051900</v>
      </c>
      <c r="E159" s="5" t="s">
        <v>292</v>
      </c>
      <c r="F159" s="5" t="s">
        <v>293</v>
      </c>
      <c r="G159" s="2" t="str">
        <f t="shared" si="18"/>
        <v>Inscripció RSIPAC+Inscripció RGSEAA</v>
      </c>
    </row>
    <row r="160" spans="1:7" ht="33" customHeight="1" x14ac:dyDescent="0.3">
      <c r="A160" s="5" t="str">
        <f t="shared" si="15"/>
        <v>12</v>
      </c>
      <c r="B160" s="5" t="s">
        <v>186</v>
      </c>
      <c r="C160" s="5" t="s">
        <v>187</v>
      </c>
      <c r="D160" s="5" t="str">
        <f>"052000"</f>
        <v>052000</v>
      </c>
      <c r="E160" s="5" t="s">
        <v>294</v>
      </c>
      <c r="F160" s="5" t="s">
        <v>295</v>
      </c>
      <c r="G160" s="2" t="str">
        <f t="shared" si="18"/>
        <v>Inscripció RSIPAC+Inscripció RGSEAA</v>
      </c>
    </row>
    <row r="161" spans="1:7" ht="33" customHeight="1" x14ac:dyDescent="0.3">
      <c r="A161" s="5" t="str">
        <f t="shared" si="15"/>
        <v>12</v>
      </c>
      <c r="B161" s="5" t="s">
        <v>186</v>
      </c>
      <c r="C161" s="5" t="s">
        <v>187</v>
      </c>
      <c r="D161" s="5" t="str">
        <f>"052100"</f>
        <v>052100</v>
      </c>
      <c r="E161" s="5" t="s">
        <v>296</v>
      </c>
      <c r="F161" s="5" t="s">
        <v>297</v>
      </c>
      <c r="G161" s="2" t="str">
        <f t="shared" si="18"/>
        <v>Inscripció RSIPAC+Inscripció RGSEAA</v>
      </c>
    </row>
    <row r="162" spans="1:7" ht="33" customHeight="1" x14ac:dyDescent="0.3">
      <c r="A162" s="5" t="str">
        <f t="shared" si="15"/>
        <v>12</v>
      </c>
      <c r="B162" s="5" t="s">
        <v>186</v>
      </c>
      <c r="C162" s="5" t="s">
        <v>187</v>
      </c>
      <c r="D162" s="5" t="str">
        <f>"052300"</f>
        <v>052300</v>
      </c>
      <c r="E162" s="5" t="s">
        <v>298</v>
      </c>
      <c r="F162" s="5" t="s">
        <v>299</v>
      </c>
      <c r="G162" s="2" t="str">
        <f t="shared" si="18"/>
        <v>Inscripció RSIPAC+Inscripció RGSEAA</v>
      </c>
    </row>
    <row r="163" spans="1:7" ht="33" customHeight="1" x14ac:dyDescent="0.3">
      <c r="A163" s="5" t="str">
        <f t="shared" ref="A163:A188" si="19">"12"</f>
        <v>12</v>
      </c>
      <c r="B163" s="5" t="s">
        <v>186</v>
      </c>
      <c r="C163" s="5" t="s">
        <v>187</v>
      </c>
      <c r="D163" s="5" t="str">
        <f>"052500"</f>
        <v>052500</v>
      </c>
      <c r="E163" s="5" t="s">
        <v>300</v>
      </c>
      <c r="F163" s="5" t="s">
        <v>301</v>
      </c>
      <c r="G163" s="2" t="str">
        <f t="shared" si="18"/>
        <v>Inscripció RSIPAC+Inscripció RGSEAA</v>
      </c>
    </row>
    <row r="164" spans="1:7" ht="33" customHeight="1" x14ac:dyDescent="0.3">
      <c r="A164" s="5" t="str">
        <f t="shared" si="19"/>
        <v>12</v>
      </c>
      <c r="B164" s="5" t="s">
        <v>186</v>
      </c>
      <c r="C164" s="5" t="s">
        <v>187</v>
      </c>
      <c r="D164" s="5" t="str">
        <f>"052600"</f>
        <v>052600</v>
      </c>
      <c r="E164" s="5" t="s">
        <v>302</v>
      </c>
      <c r="F164" s="5" t="s">
        <v>303</v>
      </c>
      <c r="G164" s="2" t="str">
        <f t="shared" si="18"/>
        <v>Inscripció RSIPAC+Inscripció RGSEAA</v>
      </c>
    </row>
    <row r="165" spans="1:7" ht="33" customHeight="1" x14ac:dyDescent="0.3">
      <c r="A165" s="5" t="str">
        <f t="shared" si="19"/>
        <v>12</v>
      </c>
      <c r="B165" s="5" t="s">
        <v>186</v>
      </c>
      <c r="C165" s="5" t="s">
        <v>187</v>
      </c>
      <c r="D165" s="5" t="str">
        <f>"052800"</f>
        <v>052800</v>
      </c>
      <c r="E165" s="5" t="s">
        <v>304</v>
      </c>
      <c r="F165" s="5" t="s">
        <v>305</v>
      </c>
      <c r="G165" s="2" t="str">
        <f t="shared" si="18"/>
        <v>Inscripció RSIPAC+Inscripció RGSEAA</v>
      </c>
    </row>
    <row r="166" spans="1:7" ht="33" customHeight="1" x14ac:dyDescent="0.3">
      <c r="A166" s="5" t="str">
        <f t="shared" si="19"/>
        <v>12</v>
      </c>
      <c r="B166" s="5" t="s">
        <v>186</v>
      </c>
      <c r="C166" s="5" t="s">
        <v>187</v>
      </c>
      <c r="D166" s="5" t="str">
        <f>"053000"</f>
        <v>053000</v>
      </c>
      <c r="E166" s="5" t="s">
        <v>306</v>
      </c>
      <c r="F166" s="5" t="s">
        <v>307</v>
      </c>
      <c r="G166" s="2" t="str">
        <f t="shared" si="18"/>
        <v>Inscripció RSIPAC+Inscripció RGSEAA</v>
      </c>
    </row>
    <row r="167" spans="1:7" ht="33" customHeight="1" x14ac:dyDescent="0.3">
      <c r="A167" s="5" t="str">
        <f t="shared" si="19"/>
        <v>12</v>
      </c>
      <c r="B167" s="5" t="s">
        <v>186</v>
      </c>
      <c r="C167" s="5" t="s">
        <v>187</v>
      </c>
      <c r="D167" s="5" t="str">
        <f>"053100"</f>
        <v>053100</v>
      </c>
      <c r="E167" s="5" t="s">
        <v>308</v>
      </c>
      <c r="F167" s="5" t="s">
        <v>309</v>
      </c>
      <c r="G167" s="2" t="str">
        <f t="shared" si="18"/>
        <v>Inscripció RSIPAC+Inscripció RGSEAA</v>
      </c>
    </row>
    <row r="168" spans="1:7" ht="33" customHeight="1" x14ac:dyDescent="0.3">
      <c r="A168" s="5" t="str">
        <f t="shared" si="19"/>
        <v>12</v>
      </c>
      <c r="B168" s="5" t="s">
        <v>186</v>
      </c>
      <c r="C168" s="5" t="s">
        <v>187</v>
      </c>
      <c r="D168" s="5" t="str">
        <f>"053200"</f>
        <v>053200</v>
      </c>
      <c r="E168" s="5" t="s">
        <v>310</v>
      </c>
      <c r="F168" s="5" t="s">
        <v>311</v>
      </c>
      <c r="G168" s="2" t="str">
        <f t="shared" si="18"/>
        <v>Inscripció RSIPAC+Inscripció RGSEAA</v>
      </c>
    </row>
    <row r="169" spans="1:7" ht="33" customHeight="1" x14ac:dyDescent="0.3">
      <c r="A169" s="5" t="str">
        <f t="shared" si="19"/>
        <v>12</v>
      </c>
      <c r="B169" s="5" t="s">
        <v>186</v>
      </c>
      <c r="C169" s="5" t="s">
        <v>187</v>
      </c>
      <c r="D169" s="5" t="str">
        <f>"053300"</f>
        <v>053300</v>
      </c>
      <c r="E169" s="5" t="s">
        <v>312</v>
      </c>
      <c r="F169" s="5" t="s">
        <v>313</v>
      </c>
      <c r="G169" s="2" t="str">
        <f t="shared" si="18"/>
        <v>Inscripció RSIPAC+Inscripció RGSEAA</v>
      </c>
    </row>
    <row r="170" spans="1:7" ht="33" customHeight="1" x14ac:dyDescent="0.3">
      <c r="A170" s="5" t="str">
        <f t="shared" si="19"/>
        <v>12</v>
      </c>
      <c r="B170" s="5" t="s">
        <v>186</v>
      </c>
      <c r="C170" s="5" t="s">
        <v>187</v>
      </c>
      <c r="D170" s="5" t="str">
        <f>"053400"</f>
        <v>053400</v>
      </c>
      <c r="E170" s="5" t="s">
        <v>314</v>
      </c>
      <c r="F170" s="5" t="s">
        <v>315</v>
      </c>
      <c r="G170" s="2" t="str">
        <f t="shared" si="18"/>
        <v>Inscripció RSIPAC+Inscripció RGSEAA</v>
      </c>
    </row>
    <row r="171" spans="1:7" ht="33" customHeight="1" x14ac:dyDescent="0.3">
      <c r="A171" s="5" t="str">
        <f t="shared" si="19"/>
        <v>12</v>
      </c>
      <c r="B171" s="5" t="s">
        <v>186</v>
      </c>
      <c r="C171" s="5" t="s">
        <v>187</v>
      </c>
      <c r="D171" s="5" t="str">
        <f>"053500"</f>
        <v>053500</v>
      </c>
      <c r="E171" s="5" t="s">
        <v>316</v>
      </c>
      <c r="F171" s="5" t="s">
        <v>317</v>
      </c>
      <c r="G171" s="2" t="str">
        <f t="shared" si="18"/>
        <v>Inscripció RSIPAC+Inscripció RGSEAA</v>
      </c>
    </row>
    <row r="172" spans="1:7" ht="33" customHeight="1" x14ac:dyDescent="0.3">
      <c r="A172" s="5" t="str">
        <f t="shared" si="19"/>
        <v>12</v>
      </c>
      <c r="B172" s="5" t="s">
        <v>186</v>
      </c>
      <c r="C172" s="5" t="s">
        <v>187</v>
      </c>
      <c r="D172" s="5" t="str">
        <f>"054000"</f>
        <v>054000</v>
      </c>
      <c r="E172" s="5" t="s">
        <v>110</v>
      </c>
      <c r="F172" s="5" t="s">
        <v>318</v>
      </c>
      <c r="G172" s="2" t="str">
        <f t="shared" si="18"/>
        <v>Inscripció RSIPAC+Inscripció RGSEAA</v>
      </c>
    </row>
    <row r="173" spans="1:7" ht="33" customHeight="1" x14ac:dyDescent="0.3">
      <c r="A173" s="5" t="str">
        <f t="shared" si="19"/>
        <v>12</v>
      </c>
      <c r="B173" s="5" t="s">
        <v>186</v>
      </c>
      <c r="C173" s="5" t="s">
        <v>187</v>
      </c>
      <c r="D173" s="5" t="str">
        <f>"054100"</f>
        <v>054100</v>
      </c>
      <c r="E173" s="5" t="s">
        <v>112</v>
      </c>
      <c r="F173" s="5" t="s">
        <v>113</v>
      </c>
      <c r="G173" s="2" t="str">
        <f t="shared" si="18"/>
        <v>Inscripció RSIPAC+Inscripció RGSEAA</v>
      </c>
    </row>
    <row r="174" spans="1:7" ht="33" customHeight="1" x14ac:dyDescent="0.3">
      <c r="A174" s="5" t="str">
        <f t="shared" si="19"/>
        <v>12</v>
      </c>
      <c r="B174" s="5" t="s">
        <v>186</v>
      </c>
      <c r="C174" s="5" t="s">
        <v>187</v>
      </c>
      <c r="D174" s="5" t="str">
        <f>"060100"</f>
        <v>060100</v>
      </c>
      <c r="E174" s="5" t="s">
        <v>319</v>
      </c>
      <c r="F174" s="5" t="s">
        <v>320</v>
      </c>
      <c r="G174" s="2" t="str">
        <f t="shared" ref="G174:G184" si="20">"Autorització+Inscripció RSIPAC+Inscripció RGSEAA"</f>
        <v>Autorització+Inscripció RSIPAC+Inscripció RGSEAA</v>
      </c>
    </row>
    <row r="175" spans="1:7" ht="33" customHeight="1" x14ac:dyDescent="0.3">
      <c r="A175" s="5" t="str">
        <f t="shared" si="19"/>
        <v>12</v>
      </c>
      <c r="B175" s="5" t="s">
        <v>186</v>
      </c>
      <c r="C175" s="5" t="s">
        <v>187</v>
      </c>
      <c r="D175" s="5" t="str">
        <f>"060200"</f>
        <v>060200</v>
      </c>
      <c r="E175" s="5" t="s">
        <v>321</v>
      </c>
      <c r="F175" s="5" t="s">
        <v>322</v>
      </c>
      <c r="G175" s="2" t="str">
        <f t="shared" si="20"/>
        <v>Autorització+Inscripció RSIPAC+Inscripció RGSEAA</v>
      </c>
    </row>
    <row r="176" spans="1:7" ht="33" customHeight="1" x14ac:dyDescent="0.3">
      <c r="A176" s="5" t="str">
        <f t="shared" si="19"/>
        <v>12</v>
      </c>
      <c r="B176" s="5" t="s">
        <v>186</v>
      </c>
      <c r="C176" s="5" t="s">
        <v>187</v>
      </c>
      <c r="D176" s="5" t="str">
        <f>"060500"</f>
        <v>060500</v>
      </c>
      <c r="E176" s="5" t="s">
        <v>1994</v>
      </c>
      <c r="F176" s="5" t="s">
        <v>1995</v>
      </c>
      <c r="G176" s="2" t="str">
        <f t="shared" si="20"/>
        <v>Autorització+Inscripció RSIPAC+Inscripció RGSEAA</v>
      </c>
    </row>
    <row r="177" spans="1:7" ht="33" customHeight="1" x14ac:dyDescent="0.3">
      <c r="A177" s="5" t="str">
        <f t="shared" si="19"/>
        <v>12</v>
      </c>
      <c r="B177" s="5" t="s">
        <v>186</v>
      </c>
      <c r="C177" s="5" t="s">
        <v>187</v>
      </c>
      <c r="D177" s="5" t="str">
        <f>"060800"</f>
        <v>060800</v>
      </c>
      <c r="E177" s="5" t="s">
        <v>323</v>
      </c>
      <c r="F177" s="5" t="s">
        <v>324</v>
      </c>
      <c r="G177" s="2" t="str">
        <f t="shared" si="20"/>
        <v>Autorització+Inscripció RSIPAC+Inscripció RGSEAA</v>
      </c>
    </row>
    <row r="178" spans="1:7" ht="33" customHeight="1" x14ac:dyDescent="0.3">
      <c r="A178" s="5" t="str">
        <f t="shared" si="19"/>
        <v>12</v>
      </c>
      <c r="B178" s="5" t="s">
        <v>186</v>
      </c>
      <c r="C178" s="5" t="s">
        <v>187</v>
      </c>
      <c r="D178" s="5" t="str">
        <f>"060900"</f>
        <v>060900</v>
      </c>
      <c r="E178" s="5" t="s">
        <v>325</v>
      </c>
      <c r="F178" s="5" t="s">
        <v>326</v>
      </c>
      <c r="G178" s="2" t="str">
        <f t="shared" si="20"/>
        <v>Autorització+Inscripció RSIPAC+Inscripció RGSEAA</v>
      </c>
    </row>
    <row r="179" spans="1:7" ht="33" customHeight="1" x14ac:dyDescent="0.3">
      <c r="A179" s="5" t="str">
        <f t="shared" si="19"/>
        <v>12</v>
      </c>
      <c r="B179" s="5" t="s">
        <v>186</v>
      </c>
      <c r="C179" s="5" t="s">
        <v>187</v>
      </c>
      <c r="D179" s="5" t="str">
        <f>"061100"</f>
        <v>061100</v>
      </c>
      <c r="E179" s="5" t="s">
        <v>327</v>
      </c>
      <c r="F179" s="5" t="s">
        <v>328</v>
      </c>
      <c r="G179" s="2" t="str">
        <f t="shared" si="20"/>
        <v>Autorització+Inscripció RSIPAC+Inscripció RGSEAA</v>
      </c>
    </row>
    <row r="180" spans="1:7" ht="33" customHeight="1" x14ac:dyDescent="0.3">
      <c r="A180" s="5" t="str">
        <f t="shared" si="19"/>
        <v>12</v>
      </c>
      <c r="B180" s="5" t="s">
        <v>186</v>
      </c>
      <c r="C180" s="5" t="s">
        <v>187</v>
      </c>
      <c r="D180" s="5" t="str">
        <f>"061200"</f>
        <v>061200</v>
      </c>
      <c r="E180" s="5" t="s">
        <v>329</v>
      </c>
      <c r="F180" s="5" t="s">
        <v>330</v>
      </c>
      <c r="G180" s="2" t="str">
        <f t="shared" si="20"/>
        <v>Autorització+Inscripció RSIPAC+Inscripció RGSEAA</v>
      </c>
    </row>
    <row r="181" spans="1:7" ht="33" customHeight="1" x14ac:dyDescent="0.3">
      <c r="A181" s="5" t="str">
        <f t="shared" si="19"/>
        <v>12</v>
      </c>
      <c r="B181" s="5" t="s">
        <v>186</v>
      </c>
      <c r="C181" s="5" t="s">
        <v>187</v>
      </c>
      <c r="D181" s="5" t="str">
        <f>"061300"</f>
        <v>061300</v>
      </c>
      <c r="E181" s="5" t="s">
        <v>331</v>
      </c>
      <c r="F181" s="5" t="s">
        <v>332</v>
      </c>
      <c r="G181" s="2" t="str">
        <f t="shared" si="20"/>
        <v>Autorització+Inscripció RSIPAC+Inscripció RGSEAA</v>
      </c>
    </row>
    <row r="182" spans="1:7" ht="33" customHeight="1" x14ac:dyDescent="0.3">
      <c r="A182" s="5" t="str">
        <f t="shared" si="19"/>
        <v>12</v>
      </c>
      <c r="B182" s="5" t="s">
        <v>186</v>
      </c>
      <c r="C182" s="5" t="s">
        <v>187</v>
      </c>
      <c r="D182" s="5" t="str">
        <f>"061400"</f>
        <v>061400</v>
      </c>
      <c r="E182" s="5" t="s">
        <v>333</v>
      </c>
      <c r="F182" s="5" t="s">
        <v>334</v>
      </c>
      <c r="G182" s="2" t="str">
        <f t="shared" si="20"/>
        <v>Autorització+Inscripció RSIPAC+Inscripció RGSEAA</v>
      </c>
    </row>
    <row r="183" spans="1:7" ht="33" customHeight="1" x14ac:dyDescent="0.3">
      <c r="A183" s="5" t="str">
        <f t="shared" si="19"/>
        <v>12</v>
      </c>
      <c r="B183" s="5" t="s">
        <v>186</v>
      </c>
      <c r="C183" s="5" t="s">
        <v>187</v>
      </c>
      <c r="D183" s="5" t="str">
        <f>"062200"</f>
        <v>062200</v>
      </c>
      <c r="E183" s="5" t="s">
        <v>335</v>
      </c>
      <c r="F183" s="5" t="s">
        <v>336</v>
      </c>
      <c r="G183" s="2" t="str">
        <f t="shared" si="20"/>
        <v>Autorització+Inscripció RSIPAC+Inscripció RGSEAA</v>
      </c>
    </row>
    <row r="184" spans="1:7" ht="33" customHeight="1" x14ac:dyDescent="0.3">
      <c r="A184" s="5" t="str">
        <f t="shared" si="19"/>
        <v>12</v>
      </c>
      <c r="B184" s="5" t="s">
        <v>186</v>
      </c>
      <c r="C184" s="5" t="s">
        <v>187</v>
      </c>
      <c r="D184" s="5" t="str">
        <f>"062400"</f>
        <v>062400</v>
      </c>
      <c r="E184" s="5" t="s">
        <v>337</v>
      </c>
      <c r="F184" s="5" t="s">
        <v>338</v>
      </c>
      <c r="G184" s="2" t="str">
        <f t="shared" si="20"/>
        <v>Autorització+Inscripció RSIPAC+Inscripció RGSEAA</v>
      </c>
    </row>
    <row r="185" spans="1:7" ht="33" customHeight="1" x14ac:dyDescent="0.3">
      <c r="A185" s="5" t="str">
        <f t="shared" si="19"/>
        <v>12</v>
      </c>
      <c r="B185" s="5" t="s">
        <v>186</v>
      </c>
      <c r="C185" s="5" t="s">
        <v>187</v>
      </c>
      <c r="D185" s="5" t="str">
        <f>"062900"</f>
        <v>062900</v>
      </c>
      <c r="E185" s="5" t="s">
        <v>339</v>
      </c>
      <c r="F185" s="5" t="s">
        <v>340</v>
      </c>
      <c r="G185" s="2" t="str">
        <f>"Inscripció RSIPAC+Inscripció RGSEAA"</f>
        <v>Inscripció RSIPAC+Inscripció RGSEAA</v>
      </c>
    </row>
    <row r="186" spans="1:7" ht="33" customHeight="1" x14ac:dyDescent="0.3">
      <c r="A186" s="5" t="str">
        <f t="shared" si="19"/>
        <v>12</v>
      </c>
      <c r="B186" s="5" t="s">
        <v>186</v>
      </c>
      <c r="C186" s="5" t="s">
        <v>187</v>
      </c>
      <c r="D186" s="5" t="str">
        <f>"063700"</f>
        <v>063700</v>
      </c>
      <c r="E186" s="5" t="s">
        <v>341</v>
      </c>
      <c r="F186" s="5" t="s">
        <v>342</v>
      </c>
      <c r="G186" s="2" t="str">
        <f t="shared" ref="G186:G197" si="21">"Autorització+Inscripció RSIPAC+Inscripció RGSEAA"</f>
        <v>Autorització+Inscripció RSIPAC+Inscripció RGSEAA</v>
      </c>
    </row>
    <row r="187" spans="1:7" ht="33" customHeight="1" x14ac:dyDescent="0.3">
      <c r="A187" s="5" t="str">
        <f t="shared" si="19"/>
        <v>12</v>
      </c>
      <c r="B187" s="5" t="s">
        <v>186</v>
      </c>
      <c r="C187" s="5" t="s">
        <v>187</v>
      </c>
      <c r="D187" s="5" t="str">
        <f>"063800"</f>
        <v>063800</v>
      </c>
      <c r="E187" s="5" t="s">
        <v>343</v>
      </c>
      <c r="F187" s="5" t="s">
        <v>344</v>
      </c>
      <c r="G187" s="2" t="str">
        <f t="shared" si="21"/>
        <v>Autorització+Inscripció RSIPAC+Inscripció RGSEAA</v>
      </c>
    </row>
    <row r="188" spans="1:7" ht="33" customHeight="1" x14ac:dyDescent="0.3">
      <c r="A188" s="5" t="str">
        <f t="shared" si="19"/>
        <v>12</v>
      </c>
      <c r="B188" s="5" t="s">
        <v>186</v>
      </c>
      <c r="C188" s="5" t="s">
        <v>187</v>
      </c>
      <c r="D188" s="5" t="str">
        <f>"063900"</f>
        <v>063900</v>
      </c>
      <c r="E188" s="5" t="s">
        <v>345</v>
      </c>
      <c r="F188" s="5" t="s">
        <v>346</v>
      </c>
      <c r="G188" s="2" t="str">
        <f t="shared" si="21"/>
        <v>Autorització+Inscripció RSIPAC+Inscripció RGSEAA</v>
      </c>
    </row>
    <row r="189" spans="1:7" ht="33" customHeight="1" x14ac:dyDescent="0.3">
      <c r="A189" s="5" t="str">
        <f t="shared" ref="A189:A214" si="22">"14"</f>
        <v>14</v>
      </c>
      <c r="B189" s="5" t="s">
        <v>347</v>
      </c>
      <c r="C189" s="5" t="s">
        <v>348</v>
      </c>
      <c r="D189" s="5" t="str">
        <f>"010500"</f>
        <v>010500</v>
      </c>
      <c r="E189" s="5" t="s">
        <v>349</v>
      </c>
      <c r="F189" s="5" t="s">
        <v>350</v>
      </c>
      <c r="G189" s="2" t="str">
        <f t="shared" si="21"/>
        <v>Autorització+Inscripció RSIPAC+Inscripció RGSEAA</v>
      </c>
    </row>
    <row r="190" spans="1:7" ht="33" customHeight="1" x14ac:dyDescent="0.3">
      <c r="A190" s="5" t="str">
        <f t="shared" si="22"/>
        <v>14</v>
      </c>
      <c r="B190" s="5" t="s">
        <v>347</v>
      </c>
      <c r="C190" s="5" t="s">
        <v>348</v>
      </c>
      <c r="D190" s="5" t="str">
        <f>"010700"</f>
        <v>010700</v>
      </c>
      <c r="E190" s="5" t="s">
        <v>351</v>
      </c>
      <c r="F190" s="5" t="s">
        <v>352</v>
      </c>
      <c r="G190" s="2" t="str">
        <f t="shared" si="21"/>
        <v>Autorització+Inscripció RSIPAC+Inscripció RGSEAA</v>
      </c>
    </row>
    <row r="191" spans="1:7" ht="33" customHeight="1" x14ac:dyDescent="0.3">
      <c r="A191" s="5" t="str">
        <f t="shared" si="22"/>
        <v>14</v>
      </c>
      <c r="B191" s="5" t="s">
        <v>347</v>
      </c>
      <c r="C191" s="5" t="s">
        <v>348</v>
      </c>
      <c r="D191" s="5" t="str">
        <f>"010800"</f>
        <v>010800</v>
      </c>
      <c r="E191" s="5" t="s">
        <v>353</v>
      </c>
      <c r="F191" s="5" t="s">
        <v>354</v>
      </c>
      <c r="G191" s="2" t="str">
        <f t="shared" si="21"/>
        <v>Autorització+Inscripció RSIPAC+Inscripció RGSEAA</v>
      </c>
    </row>
    <row r="192" spans="1:7" s="7" customFormat="1" ht="33" customHeight="1" x14ac:dyDescent="0.3">
      <c r="A192" s="7" t="str">
        <f t="shared" si="22"/>
        <v>14</v>
      </c>
      <c r="B192" s="7" t="s">
        <v>347</v>
      </c>
      <c r="C192" s="7" t="s">
        <v>348</v>
      </c>
      <c r="D192" s="7" t="str">
        <f>"010900"</f>
        <v>010900</v>
      </c>
      <c r="E192" s="7" t="s">
        <v>1970</v>
      </c>
      <c r="F192" s="7" t="s">
        <v>1989</v>
      </c>
      <c r="G192" s="8" t="str">
        <f t="shared" si="21"/>
        <v>Autorització+Inscripció RSIPAC+Inscripció RGSEAA</v>
      </c>
    </row>
    <row r="193" spans="1:7" ht="33" customHeight="1" x14ac:dyDescent="0.3">
      <c r="A193" s="5" t="str">
        <f t="shared" si="22"/>
        <v>14</v>
      </c>
      <c r="B193" s="5" t="s">
        <v>347</v>
      </c>
      <c r="C193" s="5" t="s">
        <v>348</v>
      </c>
      <c r="D193" s="5" t="str">
        <f>"020500"</f>
        <v>020500</v>
      </c>
      <c r="E193" s="5" t="s">
        <v>355</v>
      </c>
      <c r="F193" s="5" t="s">
        <v>356</v>
      </c>
      <c r="G193" s="2" t="str">
        <f t="shared" si="21"/>
        <v>Autorització+Inscripció RSIPAC+Inscripció RGSEAA</v>
      </c>
    </row>
    <row r="194" spans="1:7" ht="33" customHeight="1" x14ac:dyDescent="0.3">
      <c r="A194" s="5" t="str">
        <f t="shared" si="22"/>
        <v>14</v>
      </c>
      <c r="B194" s="5" t="s">
        <v>347</v>
      </c>
      <c r="C194" s="5" t="s">
        <v>348</v>
      </c>
      <c r="D194" s="5" t="str">
        <f>"020600"</f>
        <v>020600</v>
      </c>
      <c r="E194" s="5" t="s">
        <v>357</v>
      </c>
      <c r="F194" s="5" t="s">
        <v>358</v>
      </c>
      <c r="G194" s="2" t="str">
        <f t="shared" si="21"/>
        <v>Autorització+Inscripció RSIPAC+Inscripció RGSEAA</v>
      </c>
    </row>
    <row r="195" spans="1:7" ht="33" customHeight="1" x14ac:dyDescent="0.3">
      <c r="A195" s="5" t="str">
        <f t="shared" si="22"/>
        <v>14</v>
      </c>
      <c r="B195" s="5" t="s">
        <v>347</v>
      </c>
      <c r="C195" s="5" t="s">
        <v>348</v>
      </c>
      <c r="D195" s="5" t="str">
        <f>"020700"</f>
        <v>020700</v>
      </c>
      <c r="E195" s="5" t="s">
        <v>359</v>
      </c>
      <c r="F195" s="5" t="s">
        <v>360</v>
      </c>
      <c r="G195" s="2" t="str">
        <f t="shared" si="21"/>
        <v>Autorització+Inscripció RSIPAC+Inscripció RGSEAA</v>
      </c>
    </row>
    <row r="196" spans="1:7" ht="33" customHeight="1" x14ac:dyDescent="0.3">
      <c r="A196" s="5" t="str">
        <f t="shared" si="22"/>
        <v>14</v>
      </c>
      <c r="B196" s="5" t="s">
        <v>347</v>
      </c>
      <c r="C196" s="5" t="s">
        <v>348</v>
      </c>
      <c r="D196" s="5" t="str">
        <f>"020800"</f>
        <v>020800</v>
      </c>
      <c r="E196" s="5" t="s">
        <v>361</v>
      </c>
      <c r="F196" s="5" t="s">
        <v>362</v>
      </c>
      <c r="G196" s="2" t="str">
        <f t="shared" si="21"/>
        <v>Autorització+Inscripció RSIPAC+Inscripció RGSEAA</v>
      </c>
    </row>
    <row r="197" spans="1:7" s="7" customFormat="1" ht="33" customHeight="1" x14ac:dyDescent="0.3">
      <c r="A197" s="7" t="str">
        <f t="shared" si="22"/>
        <v>14</v>
      </c>
      <c r="B197" s="7" t="s">
        <v>347</v>
      </c>
      <c r="C197" s="7" t="s">
        <v>348</v>
      </c>
      <c r="D197" s="7" t="str">
        <f>"020900"</f>
        <v>020900</v>
      </c>
      <c r="E197" s="7" t="s">
        <v>1988</v>
      </c>
      <c r="F197" s="7" t="s">
        <v>1990</v>
      </c>
      <c r="G197" s="8" t="str">
        <f t="shared" si="21"/>
        <v>Autorització+Inscripció RSIPAC+Inscripció RGSEAA</v>
      </c>
    </row>
    <row r="198" spans="1:7" ht="33" customHeight="1" x14ac:dyDescent="0.3">
      <c r="A198" s="5" t="str">
        <f t="shared" si="22"/>
        <v>14</v>
      </c>
      <c r="B198" s="5" t="s">
        <v>347</v>
      </c>
      <c r="C198" s="5" t="s">
        <v>348</v>
      </c>
      <c r="D198" s="5" t="str">
        <f>"030400"</f>
        <v>030400</v>
      </c>
      <c r="E198" s="5" t="s">
        <v>363</v>
      </c>
      <c r="F198" s="5" t="s">
        <v>364</v>
      </c>
      <c r="G198" s="2" t="str">
        <f t="shared" ref="G198:G203" si="23">"Inscripció RSIPAC+Inscripció RGSEAA"</f>
        <v>Inscripció RSIPAC+Inscripció RGSEAA</v>
      </c>
    </row>
    <row r="199" spans="1:7" ht="33" customHeight="1" x14ac:dyDescent="0.3">
      <c r="A199" s="5" t="str">
        <f t="shared" si="22"/>
        <v>14</v>
      </c>
      <c r="B199" s="5" t="s">
        <v>347</v>
      </c>
      <c r="C199" s="5" t="s">
        <v>348</v>
      </c>
      <c r="D199" s="5" t="str">
        <f>"030500"</f>
        <v>030500</v>
      </c>
      <c r="E199" s="5" t="s">
        <v>365</v>
      </c>
      <c r="F199" s="5" t="s">
        <v>366</v>
      </c>
      <c r="G199" s="2" t="str">
        <f t="shared" si="23"/>
        <v>Inscripció RSIPAC+Inscripció RGSEAA</v>
      </c>
    </row>
    <row r="200" spans="1:7" ht="33" customHeight="1" x14ac:dyDescent="0.3">
      <c r="A200" s="5" t="str">
        <f t="shared" si="22"/>
        <v>14</v>
      </c>
      <c r="B200" s="5" t="s">
        <v>347</v>
      </c>
      <c r="C200" s="5" t="s">
        <v>348</v>
      </c>
      <c r="D200" s="5" t="str">
        <f>"030600"</f>
        <v>030600</v>
      </c>
      <c r="E200" s="5" t="s">
        <v>367</v>
      </c>
      <c r="F200" s="5" t="s">
        <v>368</v>
      </c>
      <c r="G200" s="2" t="str">
        <f t="shared" si="23"/>
        <v>Inscripció RSIPAC+Inscripció RGSEAA</v>
      </c>
    </row>
    <row r="201" spans="1:7" ht="33" customHeight="1" x14ac:dyDescent="0.3">
      <c r="A201" s="5" t="str">
        <f t="shared" si="22"/>
        <v>14</v>
      </c>
      <c r="B201" s="5" t="s">
        <v>347</v>
      </c>
      <c r="C201" s="5" t="s">
        <v>348</v>
      </c>
      <c r="D201" s="5" t="str">
        <f>"030700"</f>
        <v>030700</v>
      </c>
      <c r="E201" s="5" t="s">
        <v>369</v>
      </c>
      <c r="F201" s="5" t="s">
        <v>370</v>
      </c>
      <c r="G201" s="2" t="str">
        <f t="shared" si="23"/>
        <v>Inscripció RSIPAC+Inscripció RGSEAA</v>
      </c>
    </row>
    <row r="202" spans="1:7" ht="33" customHeight="1" x14ac:dyDescent="0.3">
      <c r="A202" s="5" t="str">
        <f t="shared" si="22"/>
        <v>14</v>
      </c>
      <c r="B202" s="5" t="s">
        <v>347</v>
      </c>
      <c r="C202" s="5" t="s">
        <v>348</v>
      </c>
      <c r="D202" s="5" t="str">
        <f>"030800"</f>
        <v>030800</v>
      </c>
      <c r="E202" s="5" t="s">
        <v>371</v>
      </c>
      <c r="F202" s="5" t="s">
        <v>372</v>
      </c>
      <c r="G202" s="2" t="str">
        <f t="shared" si="23"/>
        <v>Inscripció RSIPAC+Inscripció RGSEAA</v>
      </c>
    </row>
    <row r="203" spans="1:7" s="7" customFormat="1" ht="33" customHeight="1" x14ac:dyDescent="0.3">
      <c r="A203" s="7" t="str">
        <f t="shared" si="22"/>
        <v>14</v>
      </c>
      <c r="B203" s="7" t="s">
        <v>347</v>
      </c>
      <c r="C203" s="7" t="s">
        <v>348</v>
      </c>
      <c r="D203" s="7" t="str">
        <f>"030900"</f>
        <v>030900</v>
      </c>
      <c r="E203" s="7" t="s">
        <v>1987</v>
      </c>
      <c r="F203" s="7" t="s">
        <v>1991</v>
      </c>
      <c r="G203" s="8" t="str">
        <f t="shared" si="23"/>
        <v>Inscripció RSIPAC+Inscripció RGSEAA</v>
      </c>
    </row>
    <row r="204" spans="1:7" ht="33" customHeight="1" x14ac:dyDescent="0.3">
      <c r="A204" s="5" t="str">
        <f t="shared" si="22"/>
        <v>14</v>
      </c>
      <c r="B204" s="5" t="s">
        <v>347</v>
      </c>
      <c r="C204" s="5" t="s">
        <v>348</v>
      </c>
      <c r="D204" s="5" t="str">
        <f>"049700"</f>
        <v>049700</v>
      </c>
      <c r="E204" s="5" t="s">
        <v>86</v>
      </c>
      <c r="F204" s="5" t="s">
        <v>87</v>
      </c>
      <c r="G204" s="2" t="str">
        <f t="shared" ref="G204:G205" si="24">"Autorització+Inscripció RSIPAC+Inscripció RGSEAA"</f>
        <v>Autorització+Inscripció RSIPAC+Inscripció RGSEAA</v>
      </c>
    </row>
    <row r="205" spans="1:7" ht="33" customHeight="1" x14ac:dyDescent="0.3">
      <c r="A205" s="5" t="str">
        <f t="shared" si="22"/>
        <v>14</v>
      </c>
      <c r="B205" s="5" t="s">
        <v>347</v>
      </c>
      <c r="C205" s="5" t="s">
        <v>348</v>
      </c>
      <c r="D205" s="5" t="str">
        <f>"049800"</f>
        <v>049800</v>
      </c>
      <c r="E205" s="5" t="s">
        <v>88</v>
      </c>
      <c r="F205" s="5" t="s">
        <v>89</v>
      </c>
      <c r="G205" s="2" t="str">
        <f t="shared" si="24"/>
        <v>Autorització+Inscripció RSIPAC+Inscripció RGSEAA</v>
      </c>
    </row>
    <row r="206" spans="1:7" ht="33" customHeight="1" x14ac:dyDescent="0.3">
      <c r="A206" s="5" t="str">
        <f t="shared" si="22"/>
        <v>14</v>
      </c>
      <c r="B206" s="5" t="s">
        <v>347</v>
      </c>
      <c r="C206" s="5" t="s">
        <v>348</v>
      </c>
      <c r="D206" s="5" t="str">
        <f>"049900"</f>
        <v>049900</v>
      </c>
      <c r="E206" s="5" t="s">
        <v>90</v>
      </c>
      <c r="F206" s="5" t="s">
        <v>91</v>
      </c>
      <c r="G206" s="2" t="str">
        <f t="shared" ref="G206:G212" si="25">"Inscripció RSIPAC+Inscripció RGSEAA"</f>
        <v>Inscripció RSIPAC+Inscripció RGSEAA</v>
      </c>
    </row>
    <row r="207" spans="1:7" ht="33" customHeight="1" x14ac:dyDescent="0.3">
      <c r="A207" s="5" t="str">
        <f t="shared" si="22"/>
        <v>14</v>
      </c>
      <c r="B207" s="5" t="s">
        <v>347</v>
      </c>
      <c r="C207" s="5" t="s">
        <v>348</v>
      </c>
      <c r="D207" s="5" t="str">
        <f>"050400"</f>
        <v>050400</v>
      </c>
      <c r="E207" s="5" t="s">
        <v>373</v>
      </c>
      <c r="F207" s="5" t="s">
        <v>374</v>
      </c>
      <c r="G207" s="2" t="str">
        <f t="shared" si="25"/>
        <v>Inscripció RSIPAC+Inscripció RGSEAA</v>
      </c>
    </row>
    <row r="208" spans="1:7" ht="33" customHeight="1" x14ac:dyDescent="0.3">
      <c r="A208" s="5" t="str">
        <f t="shared" si="22"/>
        <v>14</v>
      </c>
      <c r="B208" s="5" t="s">
        <v>347</v>
      </c>
      <c r="C208" s="5" t="s">
        <v>348</v>
      </c>
      <c r="D208" s="5" t="str">
        <f>"050500"</f>
        <v>050500</v>
      </c>
      <c r="E208" s="5" t="s">
        <v>375</v>
      </c>
      <c r="F208" s="5" t="s">
        <v>376</v>
      </c>
      <c r="G208" s="2" t="str">
        <f t="shared" si="25"/>
        <v>Inscripció RSIPAC+Inscripció RGSEAA</v>
      </c>
    </row>
    <row r="209" spans="1:7" ht="33" customHeight="1" x14ac:dyDescent="0.3">
      <c r="A209" s="5" t="str">
        <f t="shared" si="22"/>
        <v>14</v>
      </c>
      <c r="B209" s="5" t="s">
        <v>347</v>
      </c>
      <c r="C209" s="5" t="s">
        <v>348</v>
      </c>
      <c r="D209" s="5" t="str">
        <f>"050600"</f>
        <v>050600</v>
      </c>
      <c r="E209" s="5" t="s">
        <v>377</v>
      </c>
      <c r="F209" s="5" t="s">
        <v>378</v>
      </c>
      <c r="G209" s="2" t="str">
        <f t="shared" si="25"/>
        <v>Inscripció RSIPAC+Inscripció RGSEAA</v>
      </c>
    </row>
    <row r="210" spans="1:7" ht="33" customHeight="1" x14ac:dyDescent="0.3">
      <c r="A210" s="5" t="str">
        <f t="shared" si="22"/>
        <v>14</v>
      </c>
      <c r="B210" s="5" t="s">
        <v>347</v>
      </c>
      <c r="C210" s="5" t="s">
        <v>348</v>
      </c>
      <c r="D210" s="5" t="str">
        <f>"050700"</f>
        <v>050700</v>
      </c>
      <c r="E210" s="5" t="s">
        <v>379</v>
      </c>
      <c r="F210" s="5" t="s">
        <v>380</v>
      </c>
      <c r="G210" s="2" t="str">
        <f t="shared" si="25"/>
        <v>Inscripció RSIPAC+Inscripció RGSEAA</v>
      </c>
    </row>
    <row r="211" spans="1:7" ht="33" customHeight="1" x14ac:dyDescent="0.3">
      <c r="A211" s="5" t="str">
        <f t="shared" si="22"/>
        <v>14</v>
      </c>
      <c r="B211" s="5" t="s">
        <v>347</v>
      </c>
      <c r="C211" s="5" t="s">
        <v>348</v>
      </c>
      <c r="D211" s="5" t="str">
        <f>"050800"</f>
        <v>050800</v>
      </c>
      <c r="E211" s="5" t="s">
        <v>381</v>
      </c>
      <c r="F211" s="5" t="s">
        <v>382</v>
      </c>
      <c r="G211" s="2" t="str">
        <f t="shared" si="25"/>
        <v>Inscripció RSIPAC+Inscripció RGSEAA</v>
      </c>
    </row>
    <row r="212" spans="1:7" s="7" customFormat="1" ht="33" customHeight="1" x14ac:dyDescent="0.3">
      <c r="A212" s="7" t="str">
        <f t="shared" si="22"/>
        <v>14</v>
      </c>
      <c r="B212" s="7" t="s">
        <v>347</v>
      </c>
      <c r="C212" s="7" t="s">
        <v>348</v>
      </c>
      <c r="D212" s="7" t="str">
        <f>"050900"</f>
        <v>050900</v>
      </c>
      <c r="E212" s="7" t="s">
        <v>1971</v>
      </c>
      <c r="F212" s="7" t="s">
        <v>1972</v>
      </c>
      <c r="G212" s="8" t="str">
        <f t="shared" si="25"/>
        <v>Inscripció RSIPAC+Inscripció RGSEAA</v>
      </c>
    </row>
    <row r="213" spans="1:7" ht="33" customHeight="1" x14ac:dyDescent="0.3">
      <c r="A213" s="5" t="str">
        <f t="shared" si="22"/>
        <v>14</v>
      </c>
      <c r="B213" s="5" t="s">
        <v>347</v>
      </c>
      <c r="C213" s="5" t="s">
        <v>348</v>
      </c>
      <c r="D213" s="5" t="str">
        <f>"060100"</f>
        <v>060100</v>
      </c>
      <c r="E213" s="5" t="s">
        <v>383</v>
      </c>
      <c r="F213" s="5" t="s">
        <v>384</v>
      </c>
      <c r="G213" s="2" t="str">
        <f>"Autorització+Inscripció RSIPAC+Inscripció RGSEAA"</f>
        <v>Autorització+Inscripció RSIPAC+Inscripció RGSEAA</v>
      </c>
    </row>
    <row r="214" spans="1:7" ht="33" customHeight="1" x14ac:dyDescent="0.3">
      <c r="A214" s="5" t="str">
        <f t="shared" si="22"/>
        <v>14</v>
      </c>
      <c r="B214" s="5" t="s">
        <v>347</v>
      </c>
      <c r="C214" s="5" t="s">
        <v>348</v>
      </c>
      <c r="D214" s="5" t="str">
        <f>"060300"</f>
        <v>060300</v>
      </c>
      <c r="E214" s="5" t="s">
        <v>385</v>
      </c>
      <c r="F214" s="5" t="s">
        <v>386</v>
      </c>
      <c r="G214" s="2" t="str">
        <f>"Inscripció RSIPAC+Inscripció RGSEAA"</f>
        <v>Inscripció RSIPAC+Inscripció RGSEAA</v>
      </c>
    </row>
    <row r="215" spans="1:7" ht="33" customHeight="1" x14ac:dyDescent="0.3">
      <c r="A215" s="5" t="str">
        <f t="shared" ref="A215:A240" si="26">"15"</f>
        <v>15</v>
      </c>
      <c r="B215" s="5" t="s">
        <v>387</v>
      </c>
      <c r="C215" s="5" t="s">
        <v>388</v>
      </c>
      <c r="D215" s="5" t="str">
        <f>"010500"</f>
        <v>010500</v>
      </c>
      <c r="E215" s="5" t="s">
        <v>389</v>
      </c>
      <c r="F215" s="5" t="s">
        <v>390</v>
      </c>
      <c r="G215" s="2" t="str">
        <f t="shared" ref="G215:G249" si="27">"Autorització+Inscripció RSIPAC+Inscripció RGSEAA"</f>
        <v>Autorització+Inscripció RSIPAC+Inscripció RGSEAA</v>
      </c>
    </row>
    <row r="216" spans="1:7" ht="33" customHeight="1" x14ac:dyDescent="0.3">
      <c r="A216" s="5" t="str">
        <f t="shared" si="26"/>
        <v>15</v>
      </c>
      <c r="B216" s="5" t="s">
        <v>387</v>
      </c>
      <c r="C216" s="5" t="s">
        <v>388</v>
      </c>
      <c r="D216" s="5" t="str">
        <f>"010600"</f>
        <v>010600</v>
      </c>
      <c r="E216" s="5" t="s">
        <v>391</v>
      </c>
      <c r="F216" s="5" t="s">
        <v>392</v>
      </c>
      <c r="G216" s="2" t="str">
        <f t="shared" si="27"/>
        <v>Autorització+Inscripció RSIPAC+Inscripció RGSEAA</v>
      </c>
    </row>
    <row r="217" spans="1:7" ht="33" customHeight="1" x14ac:dyDescent="0.3">
      <c r="A217" s="5" t="str">
        <f t="shared" si="26"/>
        <v>15</v>
      </c>
      <c r="B217" s="5" t="s">
        <v>387</v>
      </c>
      <c r="C217" s="5" t="s">
        <v>388</v>
      </c>
      <c r="D217" s="5" t="str">
        <f>"010800"</f>
        <v>010800</v>
      </c>
      <c r="E217" s="5" t="s">
        <v>393</v>
      </c>
      <c r="F217" s="5" t="s">
        <v>394</v>
      </c>
      <c r="G217" s="2" t="str">
        <f t="shared" si="27"/>
        <v>Autorització+Inscripció RSIPAC+Inscripció RGSEAA</v>
      </c>
    </row>
    <row r="218" spans="1:7" ht="33" customHeight="1" x14ac:dyDescent="0.3">
      <c r="A218" s="5" t="str">
        <f t="shared" si="26"/>
        <v>15</v>
      </c>
      <c r="B218" s="5" t="s">
        <v>387</v>
      </c>
      <c r="C218" s="5" t="s">
        <v>388</v>
      </c>
      <c r="D218" s="5" t="str">
        <f>"010900"</f>
        <v>010900</v>
      </c>
      <c r="E218" s="5" t="s">
        <v>395</v>
      </c>
      <c r="F218" s="5" t="s">
        <v>396</v>
      </c>
      <c r="G218" s="2" t="str">
        <f t="shared" si="27"/>
        <v>Autorització+Inscripció RSIPAC+Inscripció RGSEAA</v>
      </c>
    </row>
    <row r="219" spans="1:7" ht="33" customHeight="1" x14ac:dyDescent="0.3">
      <c r="A219" s="5" t="str">
        <f t="shared" si="26"/>
        <v>15</v>
      </c>
      <c r="B219" s="5" t="s">
        <v>387</v>
      </c>
      <c r="C219" s="5" t="s">
        <v>388</v>
      </c>
      <c r="D219" s="5" t="str">
        <f>"011000"</f>
        <v>011000</v>
      </c>
      <c r="E219" s="5" t="s">
        <v>397</v>
      </c>
      <c r="F219" s="5" t="s">
        <v>398</v>
      </c>
      <c r="G219" s="2" t="str">
        <f t="shared" si="27"/>
        <v>Autorització+Inscripció RSIPAC+Inscripció RGSEAA</v>
      </c>
    </row>
    <row r="220" spans="1:7" ht="33" customHeight="1" x14ac:dyDescent="0.3">
      <c r="A220" s="5" t="str">
        <f t="shared" si="26"/>
        <v>15</v>
      </c>
      <c r="B220" s="5" t="s">
        <v>387</v>
      </c>
      <c r="C220" s="5" t="s">
        <v>388</v>
      </c>
      <c r="D220" s="5" t="str">
        <f>"011100"</f>
        <v>011100</v>
      </c>
      <c r="E220" s="5" t="s">
        <v>399</v>
      </c>
      <c r="F220" s="5" t="s">
        <v>400</v>
      </c>
      <c r="G220" s="2" t="str">
        <f t="shared" si="27"/>
        <v>Autorització+Inscripció RSIPAC+Inscripció RGSEAA</v>
      </c>
    </row>
    <row r="221" spans="1:7" ht="33" customHeight="1" x14ac:dyDescent="0.3">
      <c r="A221" s="5" t="str">
        <f t="shared" si="26"/>
        <v>15</v>
      </c>
      <c r="B221" s="5" t="s">
        <v>387</v>
      </c>
      <c r="C221" s="5" t="s">
        <v>388</v>
      </c>
      <c r="D221" s="5" t="str">
        <f>"011200"</f>
        <v>011200</v>
      </c>
      <c r="E221" s="5" t="s">
        <v>401</v>
      </c>
      <c r="F221" s="5" t="s">
        <v>402</v>
      </c>
      <c r="G221" s="2" t="str">
        <f t="shared" si="27"/>
        <v>Autorització+Inscripció RSIPAC+Inscripció RGSEAA</v>
      </c>
    </row>
    <row r="222" spans="1:7" ht="33" customHeight="1" x14ac:dyDescent="0.3">
      <c r="A222" s="5" t="str">
        <f t="shared" si="26"/>
        <v>15</v>
      </c>
      <c r="B222" s="5" t="s">
        <v>387</v>
      </c>
      <c r="C222" s="5" t="s">
        <v>388</v>
      </c>
      <c r="D222" s="5" t="str">
        <f>"011300"</f>
        <v>011300</v>
      </c>
      <c r="E222" s="5" t="s">
        <v>403</v>
      </c>
      <c r="F222" s="5" t="s">
        <v>404</v>
      </c>
      <c r="G222" s="2" t="str">
        <f t="shared" si="27"/>
        <v>Autorització+Inscripció RSIPAC+Inscripció RGSEAA</v>
      </c>
    </row>
    <row r="223" spans="1:7" ht="33" customHeight="1" x14ac:dyDescent="0.3">
      <c r="A223" s="5" t="str">
        <f t="shared" si="26"/>
        <v>15</v>
      </c>
      <c r="B223" s="5" t="s">
        <v>387</v>
      </c>
      <c r="C223" s="5" t="s">
        <v>388</v>
      </c>
      <c r="D223" s="5" t="str">
        <f>"011400"</f>
        <v>011400</v>
      </c>
      <c r="E223" s="5" t="s">
        <v>405</v>
      </c>
      <c r="F223" s="5" t="s">
        <v>406</v>
      </c>
      <c r="G223" s="2" t="str">
        <f t="shared" si="27"/>
        <v>Autorització+Inscripció RSIPAC+Inscripció RGSEAA</v>
      </c>
    </row>
    <row r="224" spans="1:7" ht="33" customHeight="1" x14ac:dyDescent="0.3">
      <c r="A224" s="5" t="str">
        <f t="shared" si="26"/>
        <v>15</v>
      </c>
      <c r="B224" s="5" t="s">
        <v>387</v>
      </c>
      <c r="C224" s="5" t="s">
        <v>388</v>
      </c>
      <c r="D224" s="5" t="str">
        <f>"011500"</f>
        <v>011500</v>
      </c>
      <c r="E224" s="5" t="s">
        <v>407</v>
      </c>
      <c r="F224" s="5" t="s">
        <v>408</v>
      </c>
      <c r="G224" s="2" t="str">
        <f t="shared" si="27"/>
        <v>Autorització+Inscripció RSIPAC+Inscripció RGSEAA</v>
      </c>
    </row>
    <row r="225" spans="1:7" ht="33" customHeight="1" x14ac:dyDescent="0.3">
      <c r="A225" s="5" t="str">
        <f t="shared" si="26"/>
        <v>15</v>
      </c>
      <c r="B225" s="5" t="s">
        <v>387</v>
      </c>
      <c r="C225" s="5" t="s">
        <v>388</v>
      </c>
      <c r="D225" s="5" t="str">
        <f>"011600"</f>
        <v>011600</v>
      </c>
      <c r="E225" s="5" t="s">
        <v>409</v>
      </c>
      <c r="F225" s="5" t="s">
        <v>410</v>
      </c>
      <c r="G225" s="2" t="str">
        <f t="shared" si="27"/>
        <v>Autorització+Inscripció RSIPAC+Inscripció RGSEAA</v>
      </c>
    </row>
    <row r="226" spans="1:7" ht="33" customHeight="1" x14ac:dyDescent="0.3">
      <c r="A226" s="5" t="str">
        <f t="shared" si="26"/>
        <v>15</v>
      </c>
      <c r="B226" s="5" t="s">
        <v>387</v>
      </c>
      <c r="C226" s="5" t="s">
        <v>388</v>
      </c>
      <c r="D226" s="5" t="str">
        <f>"011700"</f>
        <v>011700</v>
      </c>
      <c r="E226" s="5" t="s">
        <v>411</v>
      </c>
      <c r="F226" s="5" t="s">
        <v>412</v>
      </c>
      <c r="G226" s="2" t="str">
        <f t="shared" si="27"/>
        <v>Autorització+Inscripció RSIPAC+Inscripció RGSEAA</v>
      </c>
    </row>
    <row r="227" spans="1:7" ht="33" customHeight="1" x14ac:dyDescent="0.3">
      <c r="A227" s="5" t="str">
        <f t="shared" si="26"/>
        <v>15</v>
      </c>
      <c r="B227" s="5" t="s">
        <v>387</v>
      </c>
      <c r="C227" s="5" t="s">
        <v>388</v>
      </c>
      <c r="D227" s="5" t="str">
        <f>"011800"</f>
        <v>011800</v>
      </c>
      <c r="E227" s="5" t="s">
        <v>413</v>
      </c>
      <c r="F227" s="5" t="s">
        <v>414</v>
      </c>
      <c r="G227" s="2" t="str">
        <f t="shared" si="27"/>
        <v>Autorització+Inscripció RSIPAC+Inscripció RGSEAA</v>
      </c>
    </row>
    <row r="228" spans="1:7" ht="33" customHeight="1" x14ac:dyDescent="0.3">
      <c r="A228" s="5" t="str">
        <f t="shared" si="26"/>
        <v>15</v>
      </c>
      <c r="B228" s="5" t="s">
        <v>387</v>
      </c>
      <c r="C228" s="5" t="s">
        <v>388</v>
      </c>
      <c r="D228" s="5" t="str">
        <f>"012100"</f>
        <v>012100</v>
      </c>
      <c r="E228" s="5" t="s">
        <v>415</v>
      </c>
      <c r="F228" s="5" t="s">
        <v>416</v>
      </c>
      <c r="G228" s="2" t="str">
        <f t="shared" si="27"/>
        <v>Autorització+Inscripció RSIPAC+Inscripció RGSEAA</v>
      </c>
    </row>
    <row r="229" spans="1:7" ht="33" customHeight="1" x14ac:dyDescent="0.3">
      <c r="A229" s="5" t="str">
        <f t="shared" si="26"/>
        <v>15</v>
      </c>
      <c r="B229" s="5" t="s">
        <v>387</v>
      </c>
      <c r="C229" s="5" t="s">
        <v>388</v>
      </c>
      <c r="D229" s="5" t="str">
        <f>"012200"</f>
        <v>012200</v>
      </c>
      <c r="E229" s="5" t="s">
        <v>417</v>
      </c>
      <c r="F229" s="5" t="s">
        <v>418</v>
      </c>
      <c r="G229" s="2" t="str">
        <f t="shared" si="27"/>
        <v>Autorització+Inscripció RSIPAC+Inscripció RGSEAA</v>
      </c>
    </row>
    <row r="230" spans="1:7" ht="33" customHeight="1" x14ac:dyDescent="0.3">
      <c r="A230" s="5" t="str">
        <f t="shared" si="26"/>
        <v>15</v>
      </c>
      <c r="B230" s="5" t="s">
        <v>387</v>
      </c>
      <c r="C230" s="5" t="s">
        <v>388</v>
      </c>
      <c r="D230" s="5" t="str">
        <f>"013000"</f>
        <v>013000</v>
      </c>
      <c r="E230" s="5" t="s">
        <v>419</v>
      </c>
      <c r="F230" s="5" t="s">
        <v>420</v>
      </c>
      <c r="G230" s="2" t="str">
        <f t="shared" si="27"/>
        <v>Autorització+Inscripció RSIPAC+Inscripció RGSEAA</v>
      </c>
    </row>
    <row r="231" spans="1:7" ht="33" customHeight="1" x14ac:dyDescent="0.3">
      <c r="A231" s="5" t="str">
        <f t="shared" si="26"/>
        <v>15</v>
      </c>
      <c r="B231" s="5" t="s">
        <v>387</v>
      </c>
      <c r="C231" s="5" t="s">
        <v>388</v>
      </c>
      <c r="D231" s="5" t="str">
        <f>"013100"</f>
        <v>013100</v>
      </c>
      <c r="E231" s="5" t="s">
        <v>421</v>
      </c>
      <c r="F231" s="5" t="s">
        <v>422</v>
      </c>
      <c r="G231" s="2" t="str">
        <f t="shared" si="27"/>
        <v>Autorització+Inscripció RSIPAC+Inscripció RGSEAA</v>
      </c>
    </row>
    <row r="232" spans="1:7" s="7" customFormat="1" ht="33" customHeight="1" x14ac:dyDescent="0.3">
      <c r="A232" s="7" t="str">
        <f t="shared" si="26"/>
        <v>15</v>
      </c>
      <c r="B232" s="7" t="s">
        <v>387</v>
      </c>
      <c r="C232" s="7" t="s">
        <v>388</v>
      </c>
      <c r="D232" s="7" t="str">
        <f>"013300"</f>
        <v>013300</v>
      </c>
      <c r="E232" s="9" t="s">
        <v>1979</v>
      </c>
      <c r="F232" s="9" t="s">
        <v>1980</v>
      </c>
      <c r="G232" s="8" t="str">
        <f t="shared" ref="G232" si="28">"Inscripció RSIPAC+Inscripció RGSEAA"</f>
        <v>Inscripció RSIPAC+Inscripció RGSEAA</v>
      </c>
    </row>
    <row r="233" spans="1:7" ht="33" customHeight="1" x14ac:dyDescent="0.3">
      <c r="A233" s="5" t="str">
        <f t="shared" ref="A233:A294" si="29">"15"</f>
        <v>15</v>
      </c>
      <c r="B233" s="5" t="s">
        <v>387</v>
      </c>
      <c r="C233" s="5" t="s">
        <v>388</v>
      </c>
      <c r="D233" s="5" t="str">
        <f>"013400"</f>
        <v>013400</v>
      </c>
      <c r="E233" s="5" t="s">
        <v>2001</v>
      </c>
      <c r="F233" s="5" t="s">
        <v>2002</v>
      </c>
      <c r="G233" s="2" t="str">
        <f t="shared" ref="G233:G251" si="30">"Autorització+Inscripció RSIPAC+Inscripció RGSEAA"</f>
        <v>Autorització+Inscripció RSIPAC+Inscripció RGSEAA</v>
      </c>
    </row>
    <row r="234" spans="1:7" ht="33" customHeight="1" x14ac:dyDescent="0.3">
      <c r="A234" s="5" t="str">
        <f t="shared" si="26"/>
        <v>15</v>
      </c>
      <c r="B234" s="5" t="s">
        <v>387</v>
      </c>
      <c r="C234" s="5" t="s">
        <v>388</v>
      </c>
      <c r="D234" s="5" t="str">
        <f>"020300"</f>
        <v>020300</v>
      </c>
      <c r="E234" s="5" t="s">
        <v>423</v>
      </c>
      <c r="F234" s="5" t="s">
        <v>424</v>
      </c>
      <c r="G234" s="2" t="str">
        <f t="shared" si="27"/>
        <v>Autorització+Inscripció RSIPAC+Inscripció RGSEAA</v>
      </c>
    </row>
    <row r="235" spans="1:7" ht="33" customHeight="1" x14ac:dyDescent="0.3">
      <c r="A235" s="5" t="str">
        <f t="shared" si="26"/>
        <v>15</v>
      </c>
      <c r="B235" s="5" t="s">
        <v>387</v>
      </c>
      <c r="C235" s="5" t="s">
        <v>388</v>
      </c>
      <c r="D235" s="5" t="str">
        <f>"020500"</f>
        <v>020500</v>
      </c>
      <c r="E235" s="5" t="s">
        <v>425</v>
      </c>
      <c r="F235" s="5" t="s">
        <v>426</v>
      </c>
      <c r="G235" s="2" t="str">
        <f t="shared" si="27"/>
        <v>Autorització+Inscripció RSIPAC+Inscripció RGSEAA</v>
      </c>
    </row>
    <row r="236" spans="1:7" ht="33" customHeight="1" x14ac:dyDescent="0.3">
      <c r="A236" s="5" t="str">
        <f t="shared" si="26"/>
        <v>15</v>
      </c>
      <c r="B236" s="5" t="s">
        <v>387</v>
      </c>
      <c r="C236" s="5" t="s">
        <v>388</v>
      </c>
      <c r="D236" s="5" t="str">
        <f>"020600"</f>
        <v>020600</v>
      </c>
      <c r="E236" s="5" t="s">
        <v>427</v>
      </c>
      <c r="F236" s="5" t="s">
        <v>428</v>
      </c>
      <c r="G236" s="2" t="str">
        <f t="shared" si="27"/>
        <v>Autorització+Inscripció RSIPAC+Inscripció RGSEAA</v>
      </c>
    </row>
    <row r="237" spans="1:7" ht="33" customHeight="1" x14ac:dyDescent="0.3">
      <c r="A237" s="5" t="str">
        <f t="shared" si="26"/>
        <v>15</v>
      </c>
      <c r="B237" s="5" t="s">
        <v>387</v>
      </c>
      <c r="C237" s="5" t="s">
        <v>388</v>
      </c>
      <c r="D237" s="5" t="str">
        <f>"020800"</f>
        <v>020800</v>
      </c>
      <c r="E237" s="5" t="s">
        <v>429</v>
      </c>
      <c r="F237" s="5" t="s">
        <v>430</v>
      </c>
      <c r="G237" s="2" t="str">
        <f t="shared" si="27"/>
        <v>Autorització+Inscripció RSIPAC+Inscripció RGSEAA</v>
      </c>
    </row>
    <row r="238" spans="1:7" ht="33" customHeight="1" x14ac:dyDescent="0.3">
      <c r="A238" s="5" t="str">
        <f t="shared" si="26"/>
        <v>15</v>
      </c>
      <c r="B238" s="5" t="s">
        <v>387</v>
      </c>
      <c r="C238" s="5" t="s">
        <v>388</v>
      </c>
      <c r="D238" s="5" t="str">
        <f>"020900"</f>
        <v>020900</v>
      </c>
      <c r="E238" s="5" t="s">
        <v>431</v>
      </c>
      <c r="F238" s="5" t="s">
        <v>432</v>
      </c>
      <c r="G238" s="2" t="str">
        <f t="shared" si="27"/>
        <v>Autorització+Inscripció RSIPAC+Inscripció RGSEAA</v>
      </c>
    </row>
    <row r="239" spans="1:7" ht="33" customHeight="1" x14ac:dyDescent="0.3">
      <c r="A239" s="5" t="str">
        <f t="shared" si="26"/>
        <v>15</v>
      </c>
      <c r="B239" s="5" t="s">
        <v>387</v>
      </c>
      <c r="C239" s="5" t="s">
        <v>388</v>
      </c>
      <c r="D239" s="5" t="str">
        <f>"021000"</f>
        <v>021000</v>
      </c>
      <c r="E239" s="5" t="s">
        <v>433</v>
      </c>
      <c r="F239" s="5" t="s">
        <v>434</v>
      </c>
      <c r="G239" s="2" t="str">
        <f t="shared" si="27"/>
        <v>Autorització+Inscripció RSIPAC+Inscripció RGSEAA</v>
      </c>
    </row>
    <row r="240" spans="1:7" ht="33" customHeight="1" x14ac:dyDescent="0.3">
      <c r="A240" s="5" t="str">
        <f t="shared" si="26"/>
        <v>15</v>
      </c>
      <c r="B240" s="5" t="s">
        <v>387</v>
      </c>
      <c r="C240" s="5" t="s">
        <v>388</v>
      </c>
      <c r="D240" s="5" t="str">
        <f>"021100"</f>
        <v>021100</v>
      </c>
      <c r="E240" s="5" t="s">
        <v>435</v>
      </c>
      <c r="F240" s="5" t="s">
        <v>436</v>
      </c>
      <c r="G240" s="2" t="str">
        <f t="shared" si="27"/>
        <v>Autorització+Inscripció RSIPAC+Inscripció RGSEAA</v>
      </c>
    </row>
    <row r="241" spans="1:7" ht="33" customHeight="1" x14ac:dyDescent="0.3">
      <c r="A241" s="5" t="str">
        <f t="shared" ref="A241:A276" si="31">"15"</f>
        <v>15</v>
      </c>
      <c r="B241" s="5" t="s">
        <v>387</v>
      </c>
      <c r="C241" s="5" t="s">
        <v>388</v>
      </c>
      <c r="D241" s="5" t="str">
        <f>"021200"</f>
        <v>021200</v>
      </c>
      <c r="E241" s="5" t="s">
        <v>437</v>
      </c>
      <c r="F241" s="5" t="s">
        <v>438</v>
      </c>
      <c r="G241" s="2" t="str">
        <f t="shared" si="27"/>
        <v>Autorització+Inscripció RSIPAC+Inscripció RGSEAA</v>
      </c>
    </row>
    <row r="242" spans="1:7" ht="33" customHeight="1" x14ac:dyDescent="0.3">
      <c r="A242" s="5" t="str">
        <f t="shared" si="31"/>
        <v>15</v>
      </c>
      <c r="B242" s="5" t="s">
        <v>387</v>
      </c>
      <c r="C242" s="5" t="s">
        <v>388</v>
      </c>
      <c r="D242" s="5" t="str">
        <f>"021300"</f>
        <v>021300</v>
      </c>
      <c r="E242" s="5" t="s">
        <v>439</v>
      </c>
      <c r="F242" s="5" t="s">
        <v>440</v>
      </c>
      <c r="G242" s="2" t="str">
        <f t="shared" si="27"/>
        <v>Autorització+Inscripció RSIPAC+Inscripció RGSEAA</v>
      </c>
    </row>
    <row r="243" spans="1:7" ht="33" customHeight="1" x14ac:dyDescent="0.3">
      <c r="A243" s="5" t="str">
        <f t="shared" si="31"/>
        <v>15</v>
      </c>
      <c r="B243" s="5" t="s">
        <v>387</v>
      </c>
      <c r="C243" s="5" t="s">
        <v>388</v>
      </c>
      <c r="D243" s="5" t="str">
        <f>"021400"</f>
        <v>021400</v>
      </c>
      <c r="E243" s="5" t="s">
        <v>441</v>
      </c>
      <c r="F243" s="5" t="s">
        <v>442</v>
      </c>
      <c r="G243" s="2" t="str">
        <f t="shared" si="27"/>
        <v>Autorització+Inscripció RSIPAC+Inscripció RGSEAA</v>
      </c>
    </row>
    <row r="244" spans="1:7" ht="33" customHeight="1" x14ac:dyDescent="0.3">
      <c r="A244" s="5" t="str">
        <f t="shared" si="31"/>
        <v>15</v>
      </c>
      <c r="B244" s="5" t="s">
        <v>387</v>
      </c>
      <c r="C244" s="5" t="s">
        <v>388</v>
      </c>
      <c r="D244" s="5" t="str">
        <f>"021500"</f>
        <v>021500</v>
      </c>
      <c r="E244" s="5" t="s">
        <v>443</v>
      </c>
      <c r="F244" s="5" t="s">
        <v>444</v>
      </c>
      <c r="G244" s="2" t="str">
        <f t="shared" si="27"/>
        <v>Autorització+Inscripció RSIPAC+Inscripció RGSEAA</v>
      </c>
    </row>
    <row r="245" spans="1:7" ht="33" customHeight="1" x14ac:dyDescent="0.3">
      <c r="A245" s="5" t="str">
        <f t="shared" si="31"/>
        <v>15</v>
      </c>
      <c r="B245" s="5" t="s">
        <v>387</v>
      </c>
      <c r="C245" s="5" t="s">
        <v>388</v>
      </c>
      <c r="D245" s="5" t="str">
        <f>"021600"</f>
        <v>021600</v>
      </c>
      <c r="E245" s="5" t="s">
        <v>445</v>
      </c>
      <c r="F245" s="5" t="s">
        <v>446</v>
      </c>
      <c r="G245" s="2" t="str">
        <f t="shared" si="27"/>
        <v>Autorització+Inscripció RSIPAC+Inscripció RGSEAA</v>
      </c>
    </row>
    <row r="246" spans="1:7" ht="33" customHeight="1" x14ac:dyDescent="0.3">
      <c r="A246" s="5" t="str">
        <f t="shared" si="31"/>
        <v>15</v>
      </c>
      <c r="B246" s="5" t="s">
        <v>387</v>
      </c>
      <c r="C246" s="5" t="s">
        <v>388</v>
      </c>
      <c r="D246" s="5" t="str">
        <f>"021700"</f>
        <v>021700</v>
      </c>
      <c r="E246" s="5" t="s">
        <v>447</v>
      </c>
      <c r="F246" s="5" t="s">
        <v>448</v>
      </c>
      <c r="G246" s="2" t="str">
        <f t="shared" si="27"/>
        <v>Autorització+Inscripció RSIPAC+Inscripció RGSEAA</v>
      </c>
    </row>
    <row r="247" spans="1:7" ht="33" customHeight="1" x14ac:dyDescent="0.3">
      <c r="A247" s="5" t="str">
        <f t="shared" si="31"/>
        <v>15</v>
      </c>
      <c r="B247" s="5" t="s">
        <v>387</v>
      </c>
      <c r="C247" s="5" t="s">
        <v>388</v>
      </c>
      <c r="D247" s="5" t="str">
        <f>"021800"</f>
        <v>021800</v>
      </c>
      <c r="E247" s="5" t="s">
        <v>449</v>
      </c>
      <c r="F247" s="5" t="s">
        <v>450</v>
      </c>
      <c r="G247" s="2" t="str">
        <f t="shared" si="27"/>
        <v>Autorització+Inscripció RSIPAC+Inscripció RGSEAA</v>
      </c>
    </row>
    <row r="248" spans="1:7" ht="33" customHeight="1" x14ac:dyDescent="0.3">
      <c r="A248" s="5" t="str">
        <f t="shared" si="31"/>
        <v>15</v>
      </c>
      <c r="B248" s="5" t="s">
        <v>387</v>
      </c>
      <c r="C248" s="5" t="s">
        <v>388</v>
      </c>
      <c r="D248" s="5" t="str">
        <f>"022100"</f>
        <v>022100</v>
      </c>
      <c r="E248" s="5" t="s">
        <v>451</v>
      </c>
      <c r="F248" s="5" t="s">
        <v>452</v>
      </c>
      <c r="G248" s="2" t="str">
        <f t="shared" si="27"/>
        <v>Autorització+Inscripció RSIPAC+Inscripció RGSEAA</v>
      </c>
    </row>
    <row r="249" spans="1:7" ht="33" customHeight="1" x14ac:dyDescent="0.3">
      <c r="A249" s="5" t="str">
        <f t="shared" si="31"/>
        <v>15</v>
      </c>
      <c r="B249" s="5" t="s">
        <v>387</v>
      </c>
      <c r="C249" s="5" t="s">
        <v>388</v>
      </c>
      <c r="D249" s="5" t="str">
        <f>"022200"</f>
        <v>022200</v>
      </c>
      <c r="E249" s="5" t="s">
        <v>453</v>
      </c>
      <c r="F249" s="5" t="s">
        <v>454</v>
      </c>
      <c r="G249" s="2" t="str">
        <f t="shared" si="27"/>
        <v>Autorització+Inscripció RSIPAC+Inscripció RGSEAA</v>
      </c>
    </row>
    <row r="250" spans="1:7" s="7" customFormat="1" ht="33" customHeight="1" x14ac:dyDescent="0.3">
      <c r="A250" s="7" t="str">
        <f t="shared" si="31"/>
        <v>15</v>
      </c>
      <c r="B250" s="7" t="s">
        <v>387</v>
      </c>
      <c r="C250" s="7" t="s">
        <v>388</v>
      </c>
      <c r="D250" s="7" t="str">
        <f>"023300"</f>
        <v>023300</v>
      </c>
      <c r="E250" s="9" t="s">
        <v>1981</v>
      </c>
      <c r="F250" s="9" t="s">
        <v>1982</v>
      </c>
      <c r="G250" s="8" t="str">
        <f t="shared" ref="G250:G270" si="32">"Inscripció RSIPAC+Inscripció RGSEAA"</f>
        <v>Inscripció RSIPAC+Inscripció RGSEAA</v>
      </c>
    </row>
    <row r="251" spans="1:7" ht="33" customHeight="1" x14ac:dyDescent="0.3">
      <c r="A251" s="5" t="str">
        <f t="shared" si="29"/>
        <v>15</v>
      </c>
      <c r="B251" s="5" t="s">
        <v>387</v>
      </c>
      <c r="C251" s="5" t="s">
        <v>388</v>
      </c>
      <c r="D251" s="5" t="str">
        <f>"023400"</f>
        <v>023400</v>
      </c>
      <c r="E251" s="5" t="s">
        <v>2003</v>
      </c>
      <c r="F251" s="5" t="s">
        <v>2004</v>
      </c>
      <c r="G251" s="2" t="str">
        <f t="shared" si="30"/>
        <v>Autorització+Inscripció RSIPAC+Inscripció RGSEAA</v>
      </c>
    </row>
    <row r="252" spans="1:7" ht="33" customHeight="1" x14ac:dyDescent="0.3">
      <c r="A252" s="5" t="str">
        <f t="shared" si="31"/>
        <v>15</v>
      </c>
      <c r="B252" s="5" t="s">
        <v>387</v>
      </c>
      <c r="C252" s="5" t="s">
        <v>388</v>
      </c>
      <c r="D252" s="5" t="str">
        <f>"030300"</f>
        <v>030300</v>
      </c>
      <c r="E252" s="5" t="s">
        <v>455</v>
      </c>
      <c r="F252" s="5" t="s">
        <v>456</v>
      </c>
      <c r="G252" s="2" t="str">
        <f t="shared" si="32"/>
        <v>Inscripció RSIPAC+Inscripció RGSEAA</v>
      </c>
    </row>
    <row r="253" spans="1:7" ht="33" customHeight="1" x14ac:dyDescent="0.3">
      <c r="A253" s="5" t="str">
        <f t="shared" si="31"/>
        <v>15</v>
      </c>
      <c r="B253" s="5" t="s">
        <v>387</v>
      </c>
      <c r="C253" s="5" t="s">
        <v>388</v>
      </c>
      <c r="D253" s="5" t="str">
        <f>"030500"</f>
        <v>030500</v>
      </c>
      <c r="E253" s="5" t="s">
        <v>457</v>
      </c>
      <c r="F253" s="5" t="s">
        <v>458</v>
      </c>
      <c r="G253" s="2" t="str">
        <f t="shared" si="32"/>
        <v>Inscripció RSIPAC+Inscripció RGSEAA</v>
      </c>
    </row>
    <row r="254" spans="1:7" ht="33" customHeight="1" x14ac:dyDescent="0.3">
      <c r="A254" s="5" t="str">
        <f t="shared" si="31"/>
        <v>15</v>
      </c>
      <c r="B254" s="5" t="s">
        <v>387</v>
      </c>
      <c r="C254" s="5" t="s">
        <v>388</v>
      </c>
      <c r="D254" s="5" t="str">
        <f>"030600"</f>
        <v>030600</v>
      </c>
      <c r="E254" s="5" t="s">
        <v>459</v>
      </c>
      <c r="F254" s="5" t="s">
        <v>460</v>
      </c>
      <c r="G254" s="2" t="str">
        <f t="shared" si="32"/>
        <v>Inscripció RSIPAC+Inscripció RGSEAA</v>
      </c>
    </row>
    <row r="255" spans="1:7" ht="33" customHeight="1" x14ac:dyDescent="0.3">
      <c r="A255" s="5" t="str">
        <f t="shared" si="31"/>
        <v>15</v>
      </c>
      <c r="B255" s="5" t="s">
        <v>387</v>
      </c>
      <c r="C255" s="5" t="s">
        <v>388</v>
      </c>
      <c r="D255" s="5" t="str">
        <f>"030800"</f>
        <v>030800</v>
      </c>
      <c r="E255" s="5" t="s">
        <v>461</v>
      </c>
      <c r="F255" s="5" t="s">
        <v>462</v>
      </c>
      <c r="G255" s="2" t="str">
        <f t="shared" si="32"/>
        <v>Inscripció RSIPAC+Inscripció RGSEAA</v>
      </c>
    </row>
    <row r="256" spans="1:7" ht="33" customHeight="1" x14ac:dyDescent="0.3">
      <c r="A256" s="5" t="str">
        <f t="shared" si="31"/>
        <v>15</v>
      </c>
      <c r="B256" s="5" t="s">
        <v>387</v>
      </c>
      <c r="C256" s="5" t="s">
        <v>388</v>
      </c>
      <c r="D256" s="5" t="str">
        <f>"030900"</f>
        <v>030900</v>
      </c>
      <c r="E256" s="5" t="s">
        <v>463</v>
      </c>
      <c r="F256" s="5" t="s">
        <v>464</v>
      </c>
      <c r="G256" s="2" t="str">
        <f t="shared" si="32"/>
        <v>Inscripció RSIPAC+Inscripció RGSEAA</v>
      </c>
    </row>
    <row r="257" spans="1:7" ht="33" customHeight="1" x14ac:dyDescent="0.3">
      <c r="A257" s="5" t="str">
        <f t="shared" si="31"/>
        <v>15</v>
      </c>
      <c r="B257" s="5" t="s">
        <v>387</v>
      </c>
      <c r="C257" s="5" t="s">
        <v>388</v>
      </c>
      <c r="D257" s="5" t="str">
        <f>"031000"</f>
        <v>031000</v>
      </c>
      <c r="E257" s="5" t="s">
        <v>465</v>
      </c>
      <c r="F257" s="5" t="s">
        <v>466</v>
      </c>
      <c r="G257" s="2" t="str">
        <f t="shared" si="32"/>
        <v>Inscripció RSIPAC+Inscripció RGSEAA</v>
      </c>
    </row>
    <row r="258" spans="1:7" ht="33" customHeight="1" x14ac:dyDescent="0.3">
      <c r="A258" s="5" t="str">
        <f t="shared" si="31"/>
        <v>15</v>
      </c>
      <c r="B258" s="5" t="s">
        <v>387</v>
      </c>
      <c r="C258" s="5" t="s">
        <v>388</v>
      </c>
      <c r="D258" s="5" t="str">
        <f>"031100"</f>
        <v>031100</v>
      </c>
      <c r="E258" s="5" t="s">
        <v>467</v>
      </c>
      <c r="F258" s="5" t="s">
        <v>468</v>
      </c>
      <c r="G258" s="2" t="str">
        <f t="shared" si="32"/>
        <v>Inscripció RSIPAC+Inscripció RGSEAA</v>
      </c>
    </row>
    <row r="259" spans="1:7" ht="33" customHeight="1" x14ac:dyDescent="0.3">
      <c r="A259" s="5" t="str">
        <f t="shared" si="31"/>
        <v>15</v>
      </c>
      <c r="B259" s="5" t="s">
        <v>387</v>
      </c>
      <c r="C259" s="5" t="s">
        <v>388</v>
      </c>
      <c r="D259" s="5" t="str">
        <f>"031200"</f>
        <v>031200</v>
      </c>
      <c r="E259" s="5" t="s">
        <v>469</v>
      </c>
      <c r="F259" s="5" t="s">
        <v>470</v>
      </c>
      <c r="G259" s="2" t="str">
        <f t="shared" si="32"/>
        <v>Inscripció RSIPAC+Inscripció RGSEAA</v>
      </c>
    </row>
    <row r="260" spans="1:7" ht="33" customHeight="1" x14ac:dyDescent="0.3">
      <c r="A260" s="5" t="str">
        <f t="shared" si="31"/>
        <v>15</v>
      </c>
      <c r="B260" s="5" t="s">
        <v>387</v>
      </c>
      <c r="C260" s="5" t="s">
        <v>388</v>
      </c>
      <c r="D260" s="5" t="str">
        <f>"031300"</f>
        <v>031300</v>
      </c>
      <c r="E260" s="5" t="s">
        <v>471</v>
      </c>
      <c r="F260" s="5" t="s">
        <v>472</v>
      </c>
      <c r="G260" s="2" t="str">
        <f t="shared" si="32"/>
        <v>Inscripció RSIPAC+Inscripció RGSEAA</v>
      </c>
    </row>
    <row r="261" spans="1:7" ht="33" customHeight="1" x14ac:dyDescent="0.3">
      <c r="A261" s="5" t="str">
        <f t="shared" si="31"/>
        <v>15</v>
      </c>
      <c r="B261" s="5" t="s">
        <v>387</v>
      </c>
      <c r="C261" s="5" t="s">
        <v>388</v>
      </c>
      <c r="D261" s="5" t="str">
        <f>"031400"</f>
        <v>031400</v>
      </c>
      <c r="E261" s="5" t="s">
        <v>473</v>
      </c>
      <c r="F261" s="5" t="s">
        <v>474</v>
      </c>
      <c r="G261" s="2" t="str">
        <f t="shared" si="32"/>
        <v>Inscripció RSIPAC+Inscripció RGSEAA</v>
      </c>
    </row>
    <row r="262" spans="1:7" ht="33" customHeight="1" x14ac:dyDescent="0.3">
      <c r="A262" s="5" t="str">
        <f t="shared" si="31"/>
        <v>15</v>
      </c>
      <c r="B262" s="5" t="s">
        <v>387</v>
      </c>
      <c r="C262" s="5" t="s">
        <v>388</v>
      </c>
      <c r="D262" s="5" t="str">
        <f>"031500"</f>
        <v>031500</v>
      </c>
      <c r="E262" s="5" t="s">
        <v>475</v>
      </c>
      <c r="F262" s="5" t="s">
        <v>476</v>
      </c>
      <c r="G262" s="2" t="str">
        <f t="shared" si="32"/>
        <v>Inscripció RSIPAC+Inscripció RGSEAA</v>
      </c>
    </row>
    <row r="263" spans="1:7" ht="33" customHeight="1" x14ac:dyDescent="0.3">
      <c r="A263" s="5" t="str">
        <f t="shared" si="31"/>
        <v>15</v>
      </c>
      <c r="B263" s="5" t="s">
        <v>387</v>
      </c>
      <c r="C263" s="5" t="s">
        <v>388</v>
      </c>
      <c r="D263" s="5" t="str">
        <f>"031600"</f>
        <v>031600</v>
      </c>
      <c r="E263" s="5" t="s">
        <v>477</v>
      </c>
      <c r="F263" s="5" t="s">
        <v>478</v>
      </c>
      <c r="G263" s="2" t="str">
        <f t="shared" si="32"/>
        <v>Inscripció RSIPAC+Inscripció RGSEAA</v>
      </c>
    </row>
    <row r="264" spans="1:7" ht="33" customHeight="1" x14ac:dyDescent="0.3">
      <c r="A264" s="5" t="str">
        <f t="shared" si="31"/>
        <v>15</v>
      </c>
      <c r="B264" s="5" t="s">
        <v>387</v>
      </c>
      <c r="C264" s="5" t="s">
        <v>388</v>
      </c>
      <c r="D264" s="5" t="str">
        <f>"031700"</f>
        <v>031700</v>
      </c>
      <c r="E264" s="5" t="s">
        <v>479</v>
      </c>
      <c r="F264" s="5" t="s">
        <v>480</v>
      </c>
      <c r="G264" s="2" t="str">
        <f t="shared" si="32"/>
        <v>Inscripció RSIPAC+Inscripció RGSEAA</v>
      </c>
    </row>
    <row r="265" spans="1:7" ht="33" customHeight="1" x14ac:dyDescent="0.3">
      <c r="A265" s="5" t="str">
        <f t="shared" si="31"/>
        <v>15</v>
      </c>
      <c r="B265" s="5" t="s">
        <v>387</v>
      </c>
      <c r="C265" s="5" t="s">
        <v>388</v>
      </c>
      <c r="D265" s="5" t="str">
        <f>"031800"</f>
        <v>031800</v>
      </c>
      <c r="E265" s="5" t="s">
        <v>481</v>
      </c>
      <c r="F265" s="5" t="s">
        <v>482</v>
      </c>
      <c r="G265" s="2" t="str">
        <f t="shared" si="32"/>
        <v>Inscripció RSIPAC+Inscripció RGSEAA</v>
      </c>
    </row>
    <row r="266" spans="1:7" ht="33" customHeight="1" x14ac:dyDescent="0.3">
      <c r="A266" s="5" t="str">
        <f t="shared" si="31"/>
        <v>15</v>
      </c>
      <c r="B266" s="5" t="s">
        <v>387</v>
      </c>
      <c r="C266" s="5" t="s">
        <v>388</v>
      </c>
      <c r="D266" s="5" t="str">
        <f>"032100"</f>
        <v>032100</v>
      </c>
      <c r="E266" s="5" t="s">
        <v>483</v>
      </c>
      <c r="F266" s="5" t="s">
        <v>484</v>
      </c>
      <c r="G266" s="2" t="str">
        <f t="shared" si="32"/>
        <v>Inscripció RSIPAC+Inscripció RGSEAA</v>
      </c>
    </row>
    <row r="267" spans="1:7" ht="33" customHeight="1" x14ac:dyDescent="0.3">
      <c r="A267" s="5" t="str">
        <f t="shared" si="31"/>
        <v>15</v>
      </c>
      <c r="B267" s="5" t="s">
        <v>387</v>
      </c>
      <c r="C267" s="5" t="s">
        <v>388</v>
      </c>
      <c r="D267" s="5" t="str">
        <f>"032200"</f>
        <v>032200</v>
      </c>
      <c r="E267" s="5" t="s">
        <v>485</v>
      </c>
      <c r="F267" s="5" t="s">
        <v>486</v>
      </c>
      <c r="G267" s="2" t="str">
        <f t="shared" si="32"/>
        <v>Inscripció RSIPAC+Inscripció RGSEAA</v>
      </c>
    </row>
    <row r="268" spans="1:7" ht="33" customHeight="1" x14ac:dyDescent="0.3">
      <c r="A268" s="5" t="str">
        <f t="shared" si="31"/>
        <v>15</v>
      </c>
      <c r="B268" s="5" t="s">
        <v>387</v>
      </c>
      <c r="C268" s="5" t="s">
        <v>388</v>
      </c>
      <c r="D268" s="5" t="str">
        <f>"033000"</f>
        <v>033000</v>
      </c>
      <c r="E268" s="5" t="s">
        <v>487</v>
      </c>
      <c r="F268" s="5" t="s">
        <v>488</v>
      </c>
      <c r="G268" s="2" t="str">
        <f t="shared" si="32"/>
        <v>Inscripció RSIPAC+Inscripció RGSEAA</v>
      </c>
    </row>
    <row r="269" spans="1:7" ht="33" customHeight="1" x14ac:dyDescent="0.3">
      <c r="A269" s="5" t="str">
        <f t="shared" si="31"/>
        <v>15</v>
      </c>
      <c r="B269" s="5" t="s">
        <v>387</v>
      </c>
      <c r="C269" s="5" t="s">
        <v>388</v>
      </c>
      <c r="D269" s="5" t="str">
        <f>"033100"</f>
        <v>033100</v>
      </c>
      <c r="E269" s="5" t="s">
        <v>489</v>
      </c>
      <c r="F269" s="5" t="s">
        <v>490</v>
      </c>
      <c r="G269" s="2" t="str">
        <f t="shared" si="32"/>
        <v>Inscripció RSIPAC+Inscripció RGSEAA</v>
      </c>
    </row>
    <row r="270" spans="1:7" s="7" customFormat="1" ht="33" customHeight="1" x14ac:dyDescent="0.3">
      <c r="A270" s="7" t="str">
        <f t="shared" si="31"/>
        <v>15</v>
      </c>
      <c r="B270" s="7" t="s">
        <v>387</v>
      </c>
      <c r="C270" s="7" t="s">
        <v>388</v>
      </c>
      <c r="D270" s="7" t="str">
        <f>"033300"</f>
        <v>033300</v>
      </c>
      <c r="E270" s="9" t="s">
        <v>1983</v>
      </c>
      <c r="F270" s="9" t="s">
        <v>1984</v>
      </c>
      <c r="G270" s="8" t="str">
        <f t="shared" si="32"/>
        <v>Inscripció RSIPAC+Inscripció RGSEAA</v>
      </c>
    </row>
    <row r="271" spans="1:7" ht="33" customHeight="1" x14ac:dyDescent="0.3">
      <c r="A271" s="5" t="str">
        <f t="shared" si="29"/>
        <v>15</v>
      </c>
      <c r="B271" s="5" t="s">
        <v>387</v>
      </c>
      <c r="C271" s="5" t="s">
        <v>388</v>
      </c>
      <c r="D271" s="5" t="str">
        <f>"033400"</f>
        <v>033400</v>
      </c>
      <c r="E271" s="5" t="s">
        <v>2005</v>
      </c>
      <c r="F271" s="5" t="s">
        <v>2006</v>
      </c>
      <c r="G271" s="2" t="str">
        <f t="shared" ref="G271:G660" si="33">"Inscripció RSIPAC+Inscripció RGSEAA"</f>
        <v>Inscripció RSIPAC+Inscripció RGSEAA</v>
      </c>
    </row>
    <row r="272" spans="1:7" ht="33" customHeight="1" x14ac:dyDescent="0.3">
      <c r="A272" s="5" t="str">
        <f t="shared" si="31"/>
        <v>15</v>
      </c>
      <c r="B272" s="5" t="s">
        <v>387</v>
      </c>
      <c r="C272" s="5" t="s">
        <v>388</v>
      </c>
      <c r="D272" s="5" t="str">
        <f>"049700"</f>
        <v>049700</v>
      </c>
      <c r="E272" s="5" t="s">
        <v>86</v>
      </c>
      <c r="F272" s="5" t="s">
        <v>87</v>
      </c>
      <c r="G272" s="2" t="str">
        <f t="shared" ref="G272:G273" si="34">"Autorització+Inscripció RSIPAC+Inscripció RGSEAA"</f>
        <v>Autorització+Inscripció RSIPAC+Inscripció RGSEAA</v>
      </c>
    </row>
    <row r="273" spans="1:7" ht="33" customHeight="1" x14ac:dyDescent="0.3">
      <c r="A273" s="5" t="str">
        <f t="shared" si="31"/>
        <v>15</v>
      </c>
      <c r="B273" s="5" t="s">
        <v>387</v>
      </c>
      <c r="C273" s="5" t="s">
        <v>388</v>
      </c>
      <c r="D273" s="5" t="str">
        <f>"049800"</f>
        <v>049800</v>
      </c>
      <c r="E273" s="5" t="s">
        <v>88</v>
      </c>
      <c r="F273" s="5" t="s">
        <v>89</v>
      </c>
      <c r="G273" s="2" t="str">
        <f t="shared" si="34"/>
        <v>Autorització+Inscripció RSIPAC+Inscripció RGSEAA</v>
      </c>
    </row>
    <row r="274" spans="1:7" ht="33" customHeight="1" x14ac:dyDescent="0.3">
      <c r="A274" s="5" t="str">
        <f t="shared" si="31"/>
        <v>15</v>
      </c>
      <c r="B274" s="5" t="s">
        <v>387</v>
      </c>
      <c r="C274" s="5" t="s">
        <v>388</v>
      </c>
      <c r="D274" s="5" t="str">
        <f>"049900"</f>
        <v>049900</v>
      </c>
      <c r="E274" s="5" t="s">
        <v>90</v>
      </c>
      <c r="F274" s="5" t="s">
        <v>91</v>
      </c>
      <c r="G274" s="2" t="str">
        <f t="shared" ref="G274:G293" si="35">"Inscripció RSIPAC+Inscripció RGSEAA"</f>
        <v>Inscripció RSIPAC+Inscripció RGSEAA</v>
      </c>
    </row>
    <row r="275" spans="1:7" ht="33" customHeight="1" x14ac:dyDescent="0.3">
      <c r="A275" s="5" t="str">
        <f t="shared" si="31"/>
        <v>15</v>
      </c>
      <c r="B275" s="5" t="s">
        <v>387</v>
      </c>
      <c r="C275" s="5" t="s">
        <v>388</v>
      </c>
      <c r="D275" s="5" t="str">
        <f>"050300"</f>
        <v>050300</v>
      </c>
      <c r="E275" s="5" t="s">
        <v>491</v>
      </c>
      <c r="F275" s="5" t="s">
        <v>492</v>
      </c>
      <c r="G275" s="2" t="str">
        <f t="shared" si="35"/>
        <v>Inscripció RSIPAC+Inscripció RGSEAA</v>
      </c>
    </row>
    <row r="276" spans="1:7" ht="33" customHeight="1" x14ac:dyDescent="0.3">
      <c r="A276" s="5" t="str">
        <f t="shared" si="31"/>
        <v>15</v>
      </c>
      <c r="B276" s="5" t="s">
        <v>387</v>
      </c>
      <c r="C276" s="5" t="s">
        <v>388</v>
      </c>
      <c r="D276" s="5" t="str">
        <f>"050500"</f>
        <v>050500</v>
      </c>
      <c r="E276" s="5" t="s">
        <v>493</v>
      </c>
      <c r="F276" s="5" t="s">
        <v>494</v>
      </c>
      <c r="G276" s="2" t="str">
        <f t="shared" si="35"/>
        <v>Inscripció RSIPAC+Inscripció RGSEAA</v>
      </c>
    </row>
    <row r="277" spans="1:7" ht="33" customHeight="1" x14ac:dyDescent="0.3">
      <c r="A277" s="5" t="str">
        <f t="shared" ref="A277:A299" si="36">"15"</f>
        <v>15</v>
      </c>
      <c r="B277" s="5" t="s">
        <v>387</v>
      </c>
      <c r="C277" s="5" t="s">
        <v>388</v>
      </c>
      <c r="D277" s="5" t="str">
        <f>"050600"</f>
        <v>050600</v>
      </c>
      <c r="E277" s="5" t="s">
        <v>495</v>
      </c>
      <c r="F277" s="5" t="s">
        <v>496</v>
      </c>
      <c r="G277" s="2" t="str">
        <f t="shared" si="35"/>
        <v>Inscripció RSIPAC+Inscripció RGSEAA</v>
      </c>
    </row>
    <row r="278" spans="1:7" ht="33" customHeight="1" x14ac:dyDescent="0.3">
      <c r="A278" s="5" t="str">
        <f t="shared" si="36"/>
        <v>15</v>
      </c>
      <c r="B278" s="5" t="s">
        <v>387</v>
      </c>
      <c r="C278" s="5" t="s">
        <v>388</v>
      </c>
      <c r="D278" s="5" t="str">
        <f>"050800"</f>
        <v>050800</v>
      </c>
      <c r="E278" s="5" t="s">
        <v>497</v>
      </c>
      <c r="F278" s="5" t="s">
        <v>498</v>
      </c>
      <c r="G278" s="2" t="str">
        <f t="shared" si="35"/>
        <v>Inscripció RSIPAC+Inscripció RGSEAA</v>
      </c>
    </row>
    <row r="279" spans="1:7" ht="33" customHeight="1" x14ac:dyDescent="0.3">
      <c r="A279" s="5" t="str">
        <f t="shared" si="36"/>
        <v>15</v>
      </c>
      <c r="B279" s="5" t="s">
        <v>387</v>
      </c>
      <c r="C279" s="5" t="s">
        <v>388</v>
      </c>
      <c r="D279" s="5" t="str">
        <f>"050900"</f>
        <v>050900</v>
      </c>
      <c r="E279" s="5" t="s">
        <v>499</v>
      </c>
      <c r="F279" s="5" t="s">
        <v>500</v>
      </c>
      <c r="G279" s="2" t="str">
        <f t="shared" si="35"/>
        <v>Inscripció RSIPAC+Inscripció RGSEAA</v>
      </c>
    </row>
    <row r="280" spans="1:7" ht="33" customHeight="1" x14ac:dyDescent="0.3">
      <c r="A280" s="5" t="str">
        <f t="shared" si="36"/>
        <v>15</v>
      </c>
      <c r="B280" s="5" t="s">
        <v>387</v>
      </c>
      <c r="C280" s="5" t="s">
        <v>388</v>
      </c>
      <c r="D280" s="5" t="str">
        <f>"051000"</f>
        <v>051000</v>
      </c>
      <c r="E280" s="5" t="s">
        <v>501</v>
      </c>
      <c r="F280" s="5" t="s">
        <v>502</v>
      </c>
      <c r="G280" s="2" t="str">
        <f t="shared" si="35"/>
        <v>Inscripció RSIPAC+Inscripció RGSEAA</v>
      </c>
    </row>
    <row r="281" spans="1:7" ht="33" customHeight="1" x14ac:dyDescent="0.3">
      <c r="A281" s="5" t="str">
        <f t="shared" si="36"/>
        <v>15</v>
      </c>
      <c r="B281" s="5" t="s">
        <v>387</v>
      </c>
      <c r="C281" s="5" t="s">
        <v>388</v>
      </c>
      <c r="D281" s="5" t="str">
        <f>"051100"</f>
        <v>051100</v>
      </c>
      <c r="E281" s="5" t="s">
        <v>503</v>
      </c>
      <c r="F281" s="5" t="s">
        <v>504</v>
      </c>
      <c r="G281" s="2" t="str">
        <f t="shared" si="35"/>
        <v>Inscripció RSIPAC+Inscripció RGSEAA</v>
      </c>
    </row>
    <row r="282" spans="1:7" ht="33" customHeight="1" x14ac:dyDescent="0.3">
      <c r="A282" s="5" t="str">
        <f t="shared" si="36"/>
        <v>15</v>
      </c>
      <c r="B282" s="5" t="s">
        <v>387</v>
      </c>
      <c r="C282" s="5" t="s">
        <v>388</v>
      </c>
      <c r="D282" s="5" t="str">
        <f>"051200"</f>
        <v>051200</v>
      </c>
      <c r="E282" s="5" t="s">
        <v>505</v>
      </c>
      <c r="F282" s="5" t="s">
        <v>506</v>
      </c>
      <c r="G282" s="2" t="str">
        <f t="shared" si="35"/>
        <v>Inscripció RSIPAC+Inscripció RGSEAA</v>
      </c>
    </row>
    <row r="283" spans="1:7" ht="33" customHeight="1" x14ac:dyDescent="0.3">
      <c r="A283" s="5" t="str">
        <f t="shared" si="36"/>
        <v>15</v>
      </c>
      <c r="B283" s="5" t="s">
        <v>387</v>
      </c>
      <c r="C283" s="5" t="s">
        <v>388</v>
      </c>
      <c r="D283" s="5" t="str">
        <f>"051300"</f>
        <v>051300</v>
      </c>
      <c r="E283" s="5" t="s">
        <v>507</v>
      </c>
      <c r="F283" s="5" t="s">
        <v>508</v>
      </c>
      <c r="G283" s="2" t="str">
        <f t="shared" si="35"/>
        <v>Inscripció RSIPAC+Inscripció RGSEAA</v>
      </c>
    </row>
    <row r="284" spans="1:7" ht="33" customHeight="1" x14ac:dyDescent="0.3">
      <c r="A284" s="5" t="str">
        <f t="shared" si="36"/>
        <v>15</v>
      </c>
      <c r="B284" s="5" t="s">
        <v>387</v>
      </c>
      <c r="C284" s="5" t="s">
        <v>388</v>
      </c>
      <c r="D284" s="5" t="str">
        <f>"051400"</f>
        <v>051400</v>
      </c>
      <c r="E284" s="5" t="s">
        <v>509</v>
      </c>
      <c r="F284" s="5" t="s">
        <v>510</v>
      </c>
      <c r="G284" s="2" t="str">
        <f t="shared" si="35"/>
        <v>Inscripció RSIPAC+Inscripció RGSEAA</v>
      </c>
    </row>
    <row r="285" spans="1:7" ht="33" customHeight="1" x14ac:dyDescent="0.3">
      <c r="A285" s="5" t="str">
        <f t="shared" si="36"/>
        <v>15</v>
      </c>
      <c r="B285" s="5" t="s">
        <v>387</v>
      </c>
      <c r="C285" s="5" t="s">
        <v>388</v>
      </c>
      <c r="D285" s="5" t="str">
        <f>"051500"</f>
        <v>051500</v>
      </c>
      <c r="E285" s="5" t="s">
        <v>511</v>
      </c>
      <c r="F285" s="5" t="s">
        <v>512</v>
      </c>
      <c r="G285" s="2" t="str">
        <f t="shared" si="35"/>
        <v>Inscripció RSIPAC+Inscripció RGSEAA</v>
      </c>
    </row>
    <row r="286" spans="1:7" ht="33" customHeight="1" x14ac:dyDescent="0.3">
      <c r="A286" s="5" t="str">
        <f t="shared" si="36"/>
        <v>15</v>
      </c>
      <c r="B286" s="5" t="s">
        <v>387</v>
      </c>
      <c r="C286" s="5" t="s">
        <v>388</v>
      </c>
      <c r="D286" s="5" t="str">
        <f>"051600"</f>
        <v>051600</v>
      </c>
      <c r="E286" s="5" t="s">
        <v>513</v>
      </c>
      <c r="F286" s="5" t="s">
        <v>514</v>
      </c>
      <c r="G286" s="2" t="str">
        <f t="shared" si="35"/>
        <v>Inscripció RSIPAC+Inscripció RGSEAA</v>
      </c>
    </row>
    <row r="287" spans="1:7" ht="33" customHeight="1" x14ac:dyDescent="0.3">
      <c r="A287" s="5" t="str">
        <f t="shared" si="36"/>
        <v>15</v>
      </c>
      <c r="B287" s="5" t="s">
        <v>387</v>
      </c>
      <c r="C287" s="5" t="s">
        <v>388</v>
      </c>
      <c r="D287" s="5" t="str">
        <f>"051700"</f>
        <v>051700</v>
      </c>
      <c r="E287" s="5" t="s">
        <v>515</v>
      </c>
      <c r="F287" s="5" t="s">
        <v>516</v>
      </c>
      <c r="G287" s="2" t="str">
        <f t="shared" si="35"/>
        <v>Inscripció RSIPAC+Inscripció RGSEAA</v>
      </c>
    </row>
    <row r="288" spans="1:7" ht="33" customHeight="1" x14ac:dyDescent="0.3">
      <c r="A288" s="5" t="str">
        <f t="shared" si="36"/>
        <v>15</v>
      </c>
      <c r="B288" s="5" t="s">
        <v>387</v>
      </c>
      <c r="C288" s="5" t="s">
        <v>388</v>
      </c>
      <c r="D288" s="5" t="str">
        <f>"051800"</f>
        <v>051800</v>
      </c>
      <c r="E288" s="5" t="s">
        <v>517</v>
      </c>
      <c r="F288" s="5" t="s">
        <v>518</v>
      </c>
      <c r="G288" s="2" t="str">
        <f t="shared" si="35"/>
        <v>Inscripció RSIPAC+Inscripció RGSEAA</v>
      </c>
    </row>
    <row r="289" spans="1:7" ht="33" customHeight="1" x14ac:dyDescent="0.3">
      <c r="A289" s="5" t="str">
        <f t="shared" si="36"/>
        <v>15</v>
      </c>
      <c r="B289" s="5" t="s">
        <v>387</v>
      </c>
      <c r="C289" s="5" t="s">
        <v>388</v>
      </c>
      <c r="D289" s="5" t="str">
        <f>"052100"</f>
        <v>052100</v>
      </c>
      <c r="E289" s="5" t="s">
        <v>519</v>
      </c>
      <c r="F289" s="5" t="s">
        <v>520</v>
      </c>
      <c r="G289" s="2" t="str">
        <f t="shared" si="35"/>
        <v>Inscripció RSIPAC+Inscripció RGSEAA</v>
      </c>
    </row>
    <row r="290" spans="1:7" ht="33" customHeight="1" x14ac:dyDescent="0.3">
      <c r="A290" s="5" t="str">
        <f t="shared" si="36"/>
        <v>15</v>
      </c>
      <c r="B290" s="5" t="s">
        <v>387</v>
      </c>
      <c r="C290" s="5" t="s">
        <v>388</v>
      </c>
      <c r="D290" s="5" t="str">
        <f>"052200"</f>
        <v>052200</v>
      </c>
      <c r="E290" s="5" t="s">
        <v>521</v>
      </c>
      <c r="F290" s="5" t="s">
        <v>522</v>
      </c>
      <c r="G290" s="2" t="str">
        <f t="shared" si="35"/>
        <v>Inscripció RSIPAC+Inscripció RGSEAA</v>
      </c>
    </row>
    <row r="291" spans="1:7" ht="33" customHeight="1" x14ac:dyDescent="0.3">
      <c r="A291" s="5" t="str">
        <f t="shared" si="36"/>
        <v>15</v>
      </c>
      <c r="B291" s="5" t="s">
        <v>387</v>
      </c>
      <c r="C291" s="5" t="s">
        <v>388</v>
      </c>
      <c r="D291" s="5" t="str">
        <f>"053000"</f>
        <v>053000</v>
      </c>
      <c r="E291" s="5" t="s">
        <v>523</v>
      </c>
      <c r="F291" s="5" t="s">
        <v>524</v>
      </c>
      <c r="G291" s="2" t="str">
        <f t="shared" si="35"/>
        <v>Inscripció RSIPAC+Inscripció RGSEAA</v>
      </c>
    </row>
    <row r="292" spans="1:7" ht="33" customHeight="1" x14ac:dyDescent="0.3">
      <c r="A292" s="5" t="str">
        <f t="shared" si="36"/>
        <v>15</v>
      </c>
      <c r="B292" s="5" t="s">
        <v>387</v>
      </c>
      <c r="C292" s="5" t="s">
        <v>388</v>
      </c>
      <c r="D292" s="5" t="str">
        <f>"053100"</f>
        <v>053100</v>
      </c>
      <c r="E292" s="5" t="s">
        <v>525</v>
      </c>
      <c r="F292" s="5" t="s">
        <v>526</v>
      </c>
      <c r="G292" s="2" t="str">
        <f t="shared" si="35"/>
        <v>Inscripció RSIPAC+Inscripció RGSEAA</v>
      </c>
    </row>
    <row r="293" spans="1:7" s="7" customFormat="1" ht="33" customHeight="1" x14ac:dyDescent="0.3">
      <c r="A293" s="7" t="str">
        <f t="shared" si="36"/>
        <v>15</v>
      </c>
      <c r="B293" s="7" t="s">
        <v>387</v>
      </c>
      <c r="C293" s="7" t="s">
        <v>388</v>
      </c>
      <c r="D293" s="7" t="str">
        <f>"053300"</f>
        <v>053300</v>
      </c>
      <c r="E293" s="9" t="s">
        <v>1985</v>
      </c>
      <c r="F293" s="9" t="s">
        <v>1986</v>
      </c>
      <c r="G293" s="8" t="str">
        <f t="shared" si="35"/>
        <v>Inscripció RSIPAC+Inscripció RGSEAA</v>
      </c>
    </row>
    <row r="294" spans="1:7" ht="33" customHeight="1" x14ac:dyDescent="0.3">
      <c r="A294" s="5" t="str">
        <f t="shared" si="29"/>
        <v>15</v>
      </c>
      <c r="B294" s="5" t="s">
        <v>387</v>
      </c>
      <c r="C294" s="5" t="s">
        <v>388</v>
      </c>
      <c r="D294" s="5" t="str">
        <f>"053400"</f>
        <v>053400</v>
      </c>
      <c r="E294" s="5" t="s">
        <v>2007</v>
      </c>
      <c r="F294" s="5" t="s">
        <v>2008</v>
      </c>
      <c r="G294" s="2" t="str">
        <f t="shared" si="33"/>
        <v>Inscripció RSIPAC+Inscripció RGSEAA</v>
      </c>
    </row>
    <row r="295" spans="1:7" ht="33" customHeight="1" x14ac:dyDescent="0.3">
      <c r="A295" s="5" t="str">
        <f t="shared" si="36"/>
        <v>15</v>
      </c>
      <c r="B295" s="5" t="s">
        <v>387</v>
      </c>
      <c r="C295" s="5" t="s">
        <v>388</v>
      </c>
      <c r="D295" s="5" t="str">
        <f>"060100"</f>
        <v>060100</v>
      </c>
      <c r="E295" s="5" t="s">
        <v>527</v>
      </c>
      <c r="F295" s="5" t="s">
        <v>528</v>
      </c>
      <c r="G295" s="2" t="str">
        <f t="shared" ref="G295:G299" si="37">"Autorització+Inscripció RSIPAC+Inscripció RGSEAA"</f>
        <v>Autorització+Inscripció RSIPAC+Inscripció RGSEAA</v>
      </c>
    </row>
    <row r="296" spans="1:7" ht="33" customHeight="1" x14ac:dyDescent="0.3">
      <c r="A296" s="5" t="str">
        <f t="shared" si="36"/>
        <v>15</v>
      </c>
      <c r="B296" s="5" t="s">
        <v>387</v>
      </c>
      <c r="C296" s="5" t="s">
        <v>388</v>
      </c>
      <c r="D296" s="5" t="str">
        <f>"062700"</f>
        <v>062700</v>
      </c>
      <c r="E296" s="5" t="s">
        <v>1999</v>
      </c>
      <c r="F296" s="5" t="s">
        <v>2000</v>
      </c>
      <c r="G296" s="2" t="str">
        <f t="shared" si="37"/>
        <v>Autorització+Inscripció RSIPAC+Inscripció RGSEAA</v>
      </c>
    </row>
    <row r="297" spans="1:7" ht="33" customHeight="1" x14ac:dyDescent="0.3">
      <c r="A297" s="5" t="str">
        <f t="shared" si="36"/>
        <v>15</v>
      </c>
      <c r="B297" s="5" t="s">
        <v>387</v>
      </c>
      <c r="C297" s="5" t="s">
        <v>388</v>
      </c>
      <c r="D297" s="5" t="str">
        <f>"062800"</f>
        <v>062800</v>
      </c>
      <c r="E297" s="5" t="s">
        <v>529</v>
      </c>
      <c r="F297" s="5" t="s">
        <v>530</v>
      </c>
      <c r="G297" s="2" t="str">
        <f t="shared" si="37"/>
        <v>Autorització+Inscripció RSIPAC+Inscripció RGSEAA</v>
      </c>
    </row>
    <row r="298" spans="1:7" ht="33" customHeight="1" x14ac:dyDescent="0.3">
      <c r="A298" s="5" t="str">
        <f t="shared" si="36"/>
        <v>15</v>
      </c>
      <c r="B298" s="5" t="s">
        <v>387</v>
      </c>
      <c r="C298" s="5" t="s">
        <v>388</v>
      </c>
      <c r="D298" s="5" t="str">
        <f>"062900"</f>
        <v>062900</v>
      </c>
      <c r="E298" s="5" t="s">
        <v>531</v>
      </c>
      <c r="F298" s="5" t="s">
        <v>532</v>
      </c>
      <c r="G298" s="2" t="str">
        <f t="shared" si="37"/>
        <v>Autorització+Inscripció RSIPAC+Inscripció RGSEAA</v>
      </c>
    </row>
    <row r="299" spans="1:7" ht="33" customHeight="1" x14ac:dyDescent="0.3">
      <c r="A299" s="5" t="str">
        <f t="shared" si="36"/>
        <v>15</v>
      </c>
      <c r="B299" s="5" t="s">
        <v>387</v>
      </c>
      <c r="C299" s="5" t="s">
        <v>388</v>
      </c>
      <c r="D299" s="5" t="str">
        <f>"063200"</f>
        <v>063200</v>
      </c>
      <c r="E299" s="5" t="s">
        <v>533</v>
      </c>
      <c r="F299" s="5" t="s">
        <v>534</v>
      </c>
      <c r="G299" s="2" t="str">
        <f t="shared" si="37"/>
        <v>Autorització+Inscripció RSIPAC+Inscripció RGSEAA</v>
      </c>
    </row>
    <row r="300" spans="1:7" ht="33" customHeight="1" x14ac:dyDescent="0.3">
      <c r="A300" s="5" t="str">
        <f t="shared" ref="A300:A334" si="38">"16"</f>
        <v>16</v>
      </c>
      <c r="B300" s="5" t="s">
        <v>535</v>
      </c>
      <c r="C300" s="5" t="s">
        <v>536</v>
      </c>
      <c r="D300" s="5" t="str">
        <f>"010100"</f>
        <v>010100</v>
      </c>
      <c r="E300" s="5" t="s">
        <v>537</v>
      </c>
      <c r="F300" s="5" t="s">
        <v>538</v>
      </c>
      <c r="G300" s="2" t="str">
        <f t="shared" ref="G300:G302" si="39">"Inscripció RSIPAC+Inscripció RGSEAA"</f>
        <v>Inscripció RSIPAC+Inscripció RGSEAA</v>
      </c>
    </row>
    <row r="301" spans="1:7" ht="33" customHeight="1" x14ac:dyDescent="0.3">
      <c r="A301" s="5" t="str">
        <f t="shared" si="38"/>
        <v>16</v>
      </c>
      <c r="B301" s="5" t="s">
        <v>535</v>
      </c>
      <c r="C301" s="5" t="s">
        <v>536</v>
      </c>
      <c r="D301" s="5" t="str">
        <f>"010300"</f>
        <v>010300</v>
      </c>
      <c r="E301" s="5" t="s">
        <v>539</v>
      </c>
      <c r="F301" s="5" t="s">
        <v>540</v>
      </c>
      <c r="G301" s="2" t="str">
        <f t="shared" si="39"/>
        <v>Inscripció RSIPAC+Inscripció RGSEAA</v>
      </c>
    </row>
    <row r="302" spans="1:7" ht="33" customHeight="1" x14ac:dyDescent="0.3">
      <c r="A302" s="5" t="str">
        <f t="shared" si="38"/>
        <v>16</v>
      </c>
      <c r="B302" s="5" t="s">
        <v>535</v>
      </c>
      <c r="C302" s="5" t="s">
        <v>536</v>
      </c>
      <c r="D302" s="5" t="str">
        <f>"010500"</f>
        <v>010500</v>
      </c>
      <c r="E302" s="5" t="s">
        <v>541</v>
      </c>
      <c r="F302" s="5" t="s">
        <v>542</v>
      </c>
      <c r="G302" s="2" t="str">
        <f t="shared" si="39"/>
        <v>Inscripció RSIPAC+Inscripció RGSEAA</v>
      </c>
    </row>
    <row r="303" spans="1:7" ht="33" customHeight="1" x14ac:dyDescent="0.3">
      <c r="A303" s="5" t="str">
        <f t="shared" si="38"/>
        <v>16</v>
      </c>
      <c r="B303" s="5" t="s">
        <v>535</v>
      </c>
      <c r="C303" s="5" t="s">
        <v>536</v>
      </c>
      <c r="D303" s="5" t="str">
        <f>"010700"</f>
        <v>010700</v>
      </c>
      <c r="E303" s="5" t="s">
        <v>210</v>
      </c>
      <c r="F303" s="5" t="s">
        <v>211</v>
      </c>
      <c r="G303" s="2" t="str">
        <f t="shared" ref="G303:G304" si="40">"Autorització+Inscripció RSIPAC+Inscripció RGSEAA"</f>
        <v>Autorització+Inscripció RSIPAC+Inscripció RGSEAA</v>
      </c>
    </row>
    <row r="304" spans="1:7" ht="33" customHeight="1" x14ac:dyDescent="0.3">
      <c r="A304" s="5" t="str">
        <f t="shared" si="38"/>
        <v>16</v>
      </c>
      <c r="B304" s="5" t="s">
        <v>535</v>
      </c>
      <c r="C304" s="5" t="s">
        <v>536</v>
      </c>
      <c r="D304" s="5" t="str">
        <f>"010800"</f>
        <v>010800</v>
      </c>
      <c r="E304" s="5" t="s">
        <v>212</v>
      </c>
      <c r="F304" s="5" t="s">
        <v>213</v>
      </c>
      <c r="G304" s="2" t="str">
        <f t="shared" si="40"/>
        <v>Autorització+Inscripció RSIPAC+Inscripció RGSEAA</v>
      </c>
    </row>
    <row r="305" spans="1:7" ht="33" customHeight="1" x14ac:dyDescent="0.3">
      <c r="A305" s="5" t="str">
        <f t="shared" si="38"/>
        <v>16</v>
      </c>
      <c r="B305" s="5" t="s">
        <v>535</v>
      </c>
      <c r="C305" s="5" t="s">
        <v>536</v>
      </c>
      <c r="D305" s="5" t="str">
        <f>"011000"</f>
        <v>011000</v>
      </c>
      <c r="E305" s="5" t="s">
        <v>543</v>
      </c>
      <c r="F305" s="5" t="s">
        <v>544</v>
      </c>
      <c r="G305" s="2" t="str">
        <f t="shared" ref="G305:G312" si="41">"Inscripció RSIPAC+Inscripció RGSEAA"</f>
        <v>Inscripció RSIPAC+Inscripció RGSEAA</v>
      </c>
    </row>
    <row r="306" spans="1:7" ht="33" customHeight="1" x14ac:dyDescent="0.3">
      <c r="A306" s="5" t="str">
        <f t="shared" si="38"/>
        <v>16</v>
      </c>
      <c r="B306" s="5" t="s">
        <v>535</v>
      </c>
      <c r="C306" s="5" t="s">
        <v>536</v>
      </c>
      <c r="D306" s="5" t="str">
        <f>"011100"</f>
        <v>011100</v>
      </c>
      <c r="E306" s="5" t="s">
        <v>545</v>
      </c>
      <c r="F306" s="5" t="s">
        <v>546</v>
      </c>
      <c r="G306" s="2" t="str">
        <f t="shared" si="41"/>
        <v>Inscripció RSIPAC+Inscripció RGSEAA</v>
      </c>
    </row>
    <row r="307" spans="1:7" ht="33" customHeight="1" x14ac:dyDescent="0.3">
      <c r="A307" s="5" t="str">
        <f t="shared" si="38"/>
        <v>16</v>
      </c>
      <c r="B307" s="5" t="s">
        <v>535</v>
      </c>
      <c r="C307" s="5" t="s">
        <v>536</v>
      </c>
      <c r="D307" s="5" t="str">
        <f>"011300"</f>
        <v>011300</v>
      </c>
      <c r="E307" s="5" t="s">
        <v>547</v>
      </c>
      <c r="F307" s="5" t="s">
        <v>548</v>
      </c>
      <c r="G307" s="2" t="str">
        <f t="shared" si="41"/>
        <v>Inscripció RSIPAC+Inscripció RGSEAA</v>
      </c>
    </row>
    <row r="308" spans="1:7" ht="33" customHeight="1" x14ac:dyDescent="0.3">
      <c r="A308" s="5" t="str">
        <f t="shared" si="38"/>
        <v>16</v>
      </c>
      <c r="B308" s="5" t="s">
        <v>535</v>
      </c>
      <c r="C308" s="5" t="s">
        <v>536</v>
      </c>
      <c r="D308" s="5" t="str">
        <f>"011400"</f>
        <v>011400</v>
      </c>
      <c r="E308" s="5" t="s">
        <v>549</v>
      </c>
      <c r="F308" s="5" t="s">
        <v>550</v>
      </c>
      <c r="G308" s="2" t="str">
        <f t="shared" si="41"/>
        <v>Inscripció RSIPAC+Inscripció RGSEAA</v>
      </c>
    </row>
    <row r="309" spans="1:7" s="7" customFormat="1" ht="33" customHeight="1" x14ac:dyDescent="0.3">
      <c r="A309" s="7" t="str">
        <f t="shared" si="38"/>
        <v>16</v>
      </c>
      <c r="B309" s="7" t="s">
        <v>535</v>
      </c>
      <c r="C309" s="7" t="s">
        <v>536</v>
      </c>
      <c r="D309" s="7" t="str">
        <f>"011500"</f>
        <v>011500</v>
      </c>
      <c r="E309" s="7" t="s">
        <v>1949</v>
      </c>
      <c r="F309" s="7" t="s">
        <v>1950</v>
      </c>
      <c r="G309" s="8" t="str">
        <f t="shared" ref="G309" si="42">"Autorització+Inscripció RSIPAC+Inscripció RGSEAA"</f>
        <v>Autorització+Inscripció RSIPAC+Inscripció RGSEAA</v>
      </c>
    </row>
    <row r="310" spans="1:7" ht="33" customHeight="1" x14ac:dyDescent="0.3">
      <c r="A310" s="5" t="str">
        <f t="shared" si="38"/>
        <v>16</v>
      </c>
      <c r="B310" s="5" t="s">
        <v>535</v>
      </c>
      <c r="C310" s="5" t="s">
        <v>536</v>
      </c>
      <c r="D310" s="5" t="str">
        <f>"020100"</f>
        <v>020100</v>
      </c>
      <c r="E310" s="5" t="s">
        <v>551</v>
      </c>
      <c r="F310" s="5" t="s">
        <v>552</v>
      </c>
      <c r="G310" s="2" t="str">
        <f t="shared" si="41"/>
        <v>Inscripció RSIPAC+Inscripció RGSEAA</v>
      </c>
    </row>
    <row r="311" spans="1:7" ht="33" customHeight="1" x14ac:dyDescent="0.3">
      <c r="A311" s="5" t="str">
        <f t="shared" si="38"/>
        <v>16</v>
      </c>
      <c r="B311" s="5" t="s">
        <v>535</v>
      </c>
      <c r="C311" s="5" t="s">
        <v>536</v>
      </c>
      <c r="D311" s="5" t="str">
        <f>"020300"</f>
        <v>020300</v>
      </c>
      <c r="E311" s="5" t="s">
        <v>553</v>
      </c>
      <c r="F311" s="5" t="s">
        <v>554</v>
      </c>
      <c r="G311" s="2" t="str">
        <f t="shared" si="41"/>
        <v>Inscripció RSIPAC+Inscripció RGSEAA</v>
      </c>
    </row>
    <row r="312" spans="1:7" ht="33" customHeight="1" x14ac:dyDescent="0.3">
      <c r="A312" s="5" t="str">
        <f t="shared" si="38"/>
        <v>16</v>
      </c>
      <c r="B312" s="5" t="s">
        <v>535</v>
      </c>
      <c r="C312" s="5" t="s">
        <v>536</v>
      </c>
      <c r="D312" s="5" t="str">
        <f>"020500"</f>
        <v>020500</v>
      </c>
      <c r="E312" s="5" t="s">
        <v>555</v>
      </c>
      <c r="F312" s="5" t="s">
        <v>556</v>
      </c>
      <c r="G312" s="2" t="str">
        <f t="shared" si="41"/>
        <v>Inscripció RSIPAC+Inscripció RGSEAA</v>
      </c>
    </row>
    <row r="313" spans="1:7" ht="33" customHeight="1" x14ac:dyDescent="0.3">
      <c r="A313" s="5" t="str">
        <f t="shared" si="38"/>
        <v>16</v>
      </c>
      <c r="B313" s="5" t="s">
        <v>535</v>
      </c>
      <c r="C313" s="5" t="s">
        <v>536</v>
      </c>
      <c r="D313" s="5" t="str">
        <f>"020700"</f>
        <v>020700</v>
      </c>
      <c r="E313" s="5" t="s">
        <v>240</v>
      </c>
      <c r="F313" s="5" t="s">
        <v>241</v>
      </c>
      <c r="G313" s="2" t="str">
        <f t="shared" ref="G313:G314" si="43">"Autorització+Inscripció RSIPAC+Inscripció RGSEAA"</f>
        <v>Autorització+Inscripció RSIPAC+Inscripció RGSEAA</v>
      </c>
    </row>
    <row r="314" spans="1:7" ht="33" customHeight="1" x14ac:dyDescent="0.3">
      <c r="A314" s="5" t="str">
        <f t="shared" si="38"/>
        <v>16</v>
      </c>
      <c r="B314" s="5" t="s">
        <v>535</v>
      </c>
      <c r="C314" s="5" t="s">
        <v>536</v>
      </c>
      <c r="D314" s="5" t="str">
        <f>"020800"</f>
        <v>020800</v>
      </c>
      <c r="E314" s="5" t="s">
        <v>242</v>
      </c>
      <c r="F314" s="5" t="s">
        <v>243</v>
      </c>
      <c r="G314" s="2" t="str">
        <f t="shared" si="43"/>
        <v>Autorització+Inscripció RSIPAC+Inscripció RGSEAA</v>
      </c>
    </row>
    <row r="315" spans="1:7" ht="33" customHeight="1" x14ac:dyDescent="0.3">
      <c r="A315" s="5" t="str">
        <f t="shared" si="38"/>
        <v>16</v>
      </c>
      <c r="B315" s="5" t="s">
        <v>535</v>
      </c>
      <c r="C315" s="5" t="s">
        <v>536</v>
      </c>
      <c r="D315" s="5" t="str">
        <f>"021000"</f>
        <v>021000</v>
      </c>
      <c r="E315" s="5" t="s">
        <v>557</v>
      </c>
      <c r="F315" s="5" t="s">
        <v>558</v>
      </c>
      <c r="G315" s="2" t="str">
        <f t="shared" ref="G315:G332" si="44">"Inscripció RSIPAC+Inscripció RGSEAA"</f>
        <v>Inscripció RSIPAC+Inscripció RGSEAA</v>
      </c>
    </row>
    <row r="316" spans="1:7" ht="33" customHeight="1" x14ac:dyDescent="0.3">
      <c r="A316" s="5" t="str">
        <f t="shared" si="38"/>
        <v>16</v>
      </c>
      <c r="B316" s="5" t="s">
        <v>535</v>
      </c>
      <c r="C316" s="5" t="s">
        <v>536</v>
      </c>
      <c r="D316" s="5" t="str">
        <f>"021100"</f>
        <v>021100</v>
      </c>
      <c r="E316" s="5" t="s">
        <v>559</v>
      </c>
      <c r="F316" s="5" t="s">
        <v>560</v>
      </c>
      <c r="G316" s="2" t="str">
        <f t="shared" si="44"/>
        <v>Inscripció RSIPAC+Inscripció RGSEAA</v>
      </c>
    </row>
    <row r="317" spans="1:7" ht="33" customHeight="1" x14ac:dyDescent="0.3">
      <c r="A317" s="5" t="str">
        <f t="shared" si="38"/>
        <v>16</v>
      </c>
      <c r="B317" s="5" t="s">
        <v>535</v>
      </c>
      <c r="C317" s="5" t="s">
        <v>536</v>
      </c>
      <c r="D317" s="5" t="str">
        <f>"021300"</f>
        <v>021300</v>
      </c>
      <c r="E317" s="5" t="s">
        <v>561</v>
      </c>
      <c r="F317" s="5" t="s">
        <v>562</v>
      </c>
      <c r="G317" s="2" t="str">
        <f t="shared" si="44"/>
        <v>Inscripció RSIPAC+Inscripció RGSEAA</v>
      </c>
    </row>
    <row r="318" spans="1:7" ht="33" customHeight="1" x14ac:dyDescent="0.3">
      <c r="A318" s="5" t="str">
        <f t="shared" si="38"/>
        <v>16</v>
      </c>
      <c r="B318" s="5" t="s">
        <v>535</v>
      </c>
      <c r="C318" s="5" t="s">
        <v>536</v>
      </c>
      <c r="D318" s="5" t="str">
        <f>"021400"</f>
        <v>021400</v>
      </c>
      <c r="E318" s="5" t="s">
        <v>563</v>
      </c>
      <c r="F318" s="5" t="s">
        <v>564</v>
      </c>
      <c r="G318" s="2" t="str">
        <f t="shared" si="44"/>
        <v>Inscripció RSIPAC+Inscripció RGSEAA</v>
      </c>
    </row>
    <row r="319" spans="1:7" s="7" customFormat="1" ht="33" customHeight="1" x14ac:dyDescent="0.3">
      <c r="A319" s="7" t="str">
        <f t="shared" si="38"/>
        <v>16</v>
      </c>
      <c r="B319" s="7" t="s">
        <v>535</v>
      </c>
      <c r="C319" s="7" t="s">
        <v>536</v>
      </c>
      <c r="D319" s="7" t="str">
        <f>"021500"</f>
        <v>021500</v>
      </c>
      <c r="E319" s="7" t="s">
        <v>1951</v>
      </c>
      <c r="F319" s="7" t="s">
        <v>1958</v>
      </c>
      <c r="G319" s="8" t="str">
        <f t="shared" ref="G319" si="45">"Autorització+Inscripció RSIPAC+Inscripció RGSEAA"</f>
        <v>Autorització+Inscripció RSIPAC+Inscripció RGSEAA</v>
      </c>
    </row>
    <row r="320" spans="1:7" ht="33" customHeight="1" x14ac:dyDescent="0.3">
      <c r="A320" s="5" t="str">
        <f t="shared" si="38"/>
        <v>16</v>
      </c>
      <c r="B320" s="5" t="s">
        <v>535</v>
      </c>
      <c r="C320" s="5" t="s">
        <v>536</v>
      </c>
      <c r="D320" s="5" t="str">
        <f>"030100"</f>
        <v>030100</v>
      </c>
      <c r="E320" s="5" t="s">
        <v>565</v>
      </c>
      <c r="F320" s="5" t="s">
        <v>566</v>
      </c>
      <c r="G320" s="2" t="str">
        <f t="shared" si="44"/>
        <v>Inscripció RSIPAC+Inscripció RGSEAA</v>
      </c>
    </row>
    <row r="321" spans="1:7" ht="33" customHeight="1" x14ac:dyDescent="0.3">
      <c r="A321" s="5" t="str">
        <f t="shared" si="38"/>
        <v>16</v>
      </c>
      <c r="B321" s="5" t="s">
        <v>535</v>
      </c>
      <c r="C321" s="5" t="s">
        <v>536</v>
      </c>
      <c r="D321" s="5" t="str">
        <f>"030300"</f>
        <v>030300</v>
      </c>
      <c r="E321" s="5" t="s">
        <v>567</v>
      </c>
      <c r="F321" s="5" t="s">
        <v>568</v>
      </c>
      <c r="G321" s="2" t="str">
        <f t="shared" si="44"/>
        <v>Inscripció RSIPAC+Inscripció RGSEAA</v>
      </c>
    </row>
    <row r="322" spans="1:7" ht="33" customHeight="1" x14ac:dyDescent="0.3">
      <c r="A322" s="5" t="str">
        <f t="shared" si="38"/>
        <v>16</v>
      </c>
      <c r="B322" s="5" t="s">
        <v>535</v>
      </c>
      <c r="C322" s="5" t="s">
        <v>536</v>
      </c>
      <c r="D322" s="5" t="str">
        <f>"030500"</f>
        <v>030500</v>
      </c>
      <c r="E322" s="5" t="s">
        <v>569</v>
      </c>
      <c r="F322" s="5" t="s">
        <v>570</v>
      </c>
      <c r="G322" s="2" t="str">
        <f t="shared" si="44"/>
        <v>Inscripció RSIPAC+Inscripció RGSEAA</v>
      </c>
    </row>
    <row r="323" spans="1:7" ht="33" customHeight="1" x14ac:dyDescent="0.3">
      <c r="A323" s="5" t="str">
        <f t="shared" si="38"/>
        <v>16</v>
      </c>
      <c r="B323" s="5" t="s">
        <v>535</v>
      </c>
      <c r="C323" s="5" t="s">
        <v>536</v>
      </c>
      <c r="D323" s="5" t="str">
        <f>"030700"</f>
        <v>030700</v>
      </c>
      <c r="E323" s="5" t="s">
        <v>271</v>
      </c>
      <c r="F323" s="5" t="s">
        <v>272</v>
      </c>
      <c r="G323" s="2" t="str">
        <f t="shared" si="44"/>
        <v>Inscripció RSIPAC+Inscripció RGSEAA</v>
      </c>
    </row>
    <row r="324" spans="1:7" ht="33" customHeight="1" x14ac:dyDescent="0.3">
      <c r="A324" s="5" t="str">
        <f t="shared" si="38"/>
        <v>16</v>
      </c>
      <c r="B324" s="5" t="s">
        <v>535</v>
      </c>
      <c r="C324" s="5" t="s">
        <v>536</v>
      </c>
      <c r="D324" s="5" t="str">
        <f>"030800"</f>
        <v>030800</v>
      </c>
      <c r="E324" s="5" t="s">
        <v>273</v>
      </c>
      <c r="F324" s="5" t="s">
        <v>571</v>
      </c>
      <c r="G324" s="2" t="str">
        <f t="shared" si="44"/>
        <v>Inscripció RSIPAC+Inscripció RGSEAA</v>
      </c>
    </row>
    <row r="325" spans="1:7" ht="33" customHeight="1" x14ac:dyDescent="0.3">
      <c r="A325" s="5" t="str">
        <f t="shared" si="38"/>
        <v>16</v>
      </c>
      <c r="B325" s="5" t="s">
        <v>535</v>
      </c>
      <c r="C325" s="5" t="s">
        <v>536</v>
      </c>
      <c r="D325" s="5" t="str">
        <f>"031000"</f>
        <v>031000</v>
      </c>
      <c r="E325" s="5" t="s">
        <v>572</v>
      </c>
      <c r="F325" s="5" t="s">
        <v>573</v>
      </c>
      <c r="G325" s="2" t="str">
        <f t="shared" si="44"/>
        <v>Inscripció RSIPAC+Inscripció RGSEAA</v>
      </c>
    </row>
    <row r="326" spans="1:7" ht="33" customHeight="1" x14ac:dyDescent="0.3">
      <c r="A326" s="5" t="str">
        <f t="shared" si="38"/>
        <v>16</v>
      </c>
      <c r="B326" s="5" t="s">
        <v>535</v>
      </c>
      <c r="C326" s="5" t="s">
        <v>536</v>
      </c>
      <c r="D326" s="5" t="str">
        <f>"031100"</f>
        <v>031100</v>
      </c>
      <c r="E326" s="5" t="s">
        <v>574</v>
      </c>
      <c r="F326" s="5" t="s">
        <v>575</v>
      </c>
      <c r="G326" s="2" t="str">
        <f t="shared" si="44"/>
        <v>Inscripció RSIPAC+Inscripció RGSEAA</v>
      </c>
    </row>
    <row r="327" spans="1:7" ht="33" customHeight="1" x14ac:dyDescent="0.3">
      <c r="A327" s="5" t="str">
        <f t="shared" si="38"/>
        <v>16</v>
      </c>
      <c r="B327" s="5" t="s">
        <v>535</v>
      </c>
      <c r="C327" s="5" t="s">
        <v>536</v>
      </c>
      <c r="D327" s="5" t="str">
        <f>"031300"</f>
        <v>031300</v>
      </c>
      <c r="E327" s="5" t="s">
        <v>576</v>
      </c>
      <c r="F327" s="5" t="s">
        <v>577</v>
      </c>
      <c r="G327" s="2" t="str">
        <f t="shared" si="44"/>
        <v>Inscripció RSIPAC+Inscripció RGSEAA</v>
      </c>
    </row>
    <row r="328" spans="1:7" ht="33" customHeight="1" x14ac:dyDescent="0.3">
      <c r="A328" s="5" t="str">
        <f t="shared" si="38"/>
        <v>16</v>
      </c>
      <c r="B328" s="5" t="s">
        <v>535</v>
      </c>
      <c r="C328" s="5" t="s">
        <v>536</v>
      </c>
      <c r="D328" s="5" t="str">
        <f>"031400"</f>
        <v>031400</v>
      </c>
      <c r="E328" s="5" t="s">
        <v>578</v>
      </c>
      <c r="F328" s="5" t="s">
        <v>579</v>
      </c>
      <c r="G328" s="2" t="str">
        <f t="shared" si="44"/>
        <v>Inscripció RSIPAC+Inscripció RGSEAA</v>
      </c>
    </row>
    <row r="329" spans="1:7" s="7" customFormat="1" ht="33" customHeight="1" x14ac:dyDescent="0.3">
      <c r="A329" s="7" t="str">
        <f t="shared" si="38"/>
        <v>16</v>
      </c>
      <c r="B329" s="7" t="s">
        <v>535</v>
      </c>
      <c r="C329" s="7" t="s">
        <v>536</v>
      </c>
      <c r="D329" s="7" t="str">
        <f>"031500"</f>
        <v>031500</v>
      </c>
      <c r="E329" s="7" t="s">
        <v>1952</v>
      </c>
      <c r="F329" s="7" t="s">
        <v>1953</v>
      </c>
      <c r="G329" s="8" t="str">
        <f t="shared" si="44"/>
        <v>Inscripció RSIPAC+Inscripció RGSEAA</v>
      </c>
    </row>
    <row r="330" spans="1:7" ht="33" customHeight="1" x14ac:dyDescent="0.3">
      <c r="A330" s="5" t="str">
        <f t="shared" si="38"/>
        <v>16</v>
      </c>
      <c r="B330" s="5" t="s">
        <v>535</v>
      </c>
      <c r="C330" s="5" t="s">
        <v>536</v>
      </c>
      <c r="D330" s="5" t="str">
        <f>"040100"</f>
        <v>040100</v>
      </c>
      <c r="E330" s="5" t="s">
        <v>580</v>
      </c>
      <c r="F330" s="5" t="s">
        <v>581</v>
      </c>
      <c r="G330" s="2" t="str">
        <f t="shared" si="44"/>
        <v>Inscripció RSIPAC+Inscripció RGSEAA</v>
      </c>
    </row>
    <row r="331" spans="1:7" ht="33" customHeight="1" x14ac:dyDescent="0.3">
      <c r="A331" s="5" t="str">
        <f t="shared" si="38"/>
        <v>16</v>
      </c>
      <c r="B331" s="5" t="s">
        <v>535</v>
      </c>
      <c r="C331" s="5" t="s">
        <v>536</v>
      </c>
      <c r="D331" s="5" t="str">
        <f>"040300"</f>
        <v>040300</v>
      </c>
      <c r="E331" s="5" t="s">
        <v>582</v>
      </c>
      <c r="F331" s="5" t="s">
        <v>583</v>
      </c>
      <c r="G331" s="2" t="str">
        <f t="shared" si="44"/>
        <v>Inscripció RSIPAC+Inscripció RGSEAA</v>
      </c>
    </row>
    <row r="332" spans="1:7" ht="33" customHeight="1" x14ac:dyDescent="0.3">
      <c r="A332" s="5" t="str">
        <f t="shared" si="38"/>
        <v>16</v>
      </c>
      <c r="B332" s="5" t="s">
        <v>535</v>
      </c>
      <c r="C332" s="5" t="s">
        <v>536</v>
      </c>
      <c r="D332" s="5" t="str">
        <f>"040500"</f>
        <v>040500</v>
      </c>
      <c r="E332" s="5" t="s">
        <v>584</v>
      </c>
      <c r="F332" s="5" t="s">
        <v>585</v>
      </c>
      <c r="G332" s="2" t="str">
        <f t="shared" si="44"/>
        <v>Inscripció RSIPAC+Inscripció RGSEAA</v>
      </c>
    </row>
    <row r="333" spans="1:7" ht="33" customHeight="1" x14ac:dyDescent="0.3">
      <c r="A333" s="5" t="str">
        <f t="shared" si="38"/>
        <v>16</v>
      </c>
      <c r="B333" s="5" t="s">
        <v>535</v>
      </c>
      <c r="C333" s="5" t="s">
        <v>536</v>
      </c>
      <c r="D333" s="5" t="str">
        <f>"040700"</f>
        <v>040700</v>
      </c>
      <c r="E333" s="5" t="s">
        <v>586</v>
      </c>
      <c r="F333" s="5" t="s">
        <v>587</v>
      </c>
      <c r="G333" s="2" t="str">
        <f t="shared" ref="G333:G334" si="46">"Autorització+Inscripció RSIPAC+Inscripció RGSEAA"</f>
        <v>Autorització+Inscripció RSIPAC+Inscripció RGSEAA</v>
      </c>
    </row>
    <row r="334" spans="1:7" ht="33" customHeight="1" x14ac:dyDescent="0.3">
      <c r="A334" s="5" t="str">
        <f t="shared" si="38"/>
        <v>16</v>
      </c>
      <c r="B334" s="5" t="s">
        <v>535</v>
      </c>
      <c r="C334" s="5" t="s">
        <v>536</v>
      </c>
      <c r="D334" s="5" t="str">
        <f>"040800"</f>
        <v>040800</v>
      </c>
      <c r="E334" s="5" t="s">
        <v>588</v>
      </c>
      <c r="F334" s="5" t="s">
        <v>589</v>
      </c>
      <c r="G334" s="2" t="str">
        <f t="shared" si="46"/>
        <v>Autorització+Inscripció RSIPAC+Inscripció RGSEAA</v>
      </c>
    </row>
    <row r="335" spans="1:7" ht="33" customHeight="1" x14ac:dyDescent="0.3">
      <c r="A335" s="5" t="str">
        <f t="shared" ref="A335:A353" si="47">"16"</f>
        <v>16</v>
      </c>
      <c r="B335" s="5" t="s">
        <v>535</v>
      </c>
      <c r="C335" s="5" t="s">
        <v>536</v>
      </c>
      <c r="D335" s="5" t="str">
        <f>"041000"</f>
        <v>041000</v>
      </c>
      <c r="E335" s="5" t="s">
        <v>590</v>
      </c>
      <c r="F335" s="5" t="s">
        <v>591</v>
      </c>
      <c r="G335" s="2" t="str">
        <f t="shared" ref="G335:G368" si="48">"Inscripció RSIPAC+Inscripció RGSEAA"</f>
        <v>Inscripció RSIPAC+Inscripció RGSEAA</v>
      </c>
    </row>
    <row r="336" spans="1:7" ht="33" customHeight="1" x14ac:dyDescent="0.3">
      <c r="A336" s="5" t="str">
        <f t="shared" si="47"/>
        <v>16</v>
      </c>
      <c r="B336" s="5" t="s">
        <v>535</v>
      </c>
      <c r="C336" s="5" t="s">
        <v>536</v>
      </c>
      <c r="D336" s="5" t="str">
        <f>"041100"</f>
        <v>041100</v>
      </c>
      <c r="E336" s="5" t="s">
        <v>592</v>
      </c>
      <c r="F336" s="5" t="s">
        <v>593</v>
      </c>
      <c r="G336" s="2" t="str">
        <f t="shared" si="48"/>
        <v>Inscripció RSIPAC+Inscripció RGSEAA</v>
      </c>
    </row>
    <row r="337" spans="1:7" ht="33" customHeight="1" x14ac:dyDescent="0.3">
      <c r="A337" s="5" t="str">
        <f t="shared" si="47"/>
        <v>16</v>
      </c>
      <c r="B337" s="5" t="s">
        <v>535</v>
      </c>
      <c r="C337" s="5" t="s">
        <v>536</v>
      </c>
      <c r="D337" s="5" t="str">
        <f>"041300"</f>
        <v>041300</v>
      </c>
      <c r="E337" s="5" t="s">
        <v>594</v>
      </c>
      <c r="F337" s="5" t="s">
        <v>595</v>
      </c>
      <c r="G337" s="2" t="str">
        <f t="shared" si="48"/>
        <v>Inscripció RSIPAC+Inscripció RGSEAA</v>
      </c>
    </row>
    <row r="338" spans="1:7" ht="33" customHeight="1" x14ac:dyDescent="0.3">
      <c r="A338" s="5" t="str">
        <f t="shared" si="47"/>
        <v>16</v>
      </c>
      <c r="B338" s="5" t="s">
        <v>535</v>
      </c>
      <c r="C338" s="5" t="s">
        <v>536</v>
      </c>
      <c r="D338" s="5" t="str">
        <f>"041400"</f>
        <v>041400</v>
      </c>
      <c r="E338" s="5" t="s">
        <v>596</v>
      </c>
      <c r="F338" s="5" t="s">
        <v>597</v>
      </c>
      <c r="G338" s="2" t="str">
        <f t="shared" si="48"/>
        <v>Inscripció RSIPAC+Inscripció RGSEAA</v>
      </c>
    </row>
    <row r="339" spans="1:7" s="7" customFormat="1" ht="33" customHeight="1" x14ac:dyDescent="0.3">
      <c r="A339" s="7" t="str">
        <f t="shared" si="47"/>
        <v>16</v>
      </c>
      <c r="B339" s="7" t="s">
        <v>535</v>
      </c>
      <c r="C339" s="7" t="s">
        <v>536</v>
      </c>
      <c r="D339" s="7" t="str">
        <f>"041500"</f>
        <v>041500</v>
      </c>
      <c r="E339" s="7" t="s">
        <v>1956</v>
      </c>
      <c r="F339" s="7" t="s">
        <v>1957</v>
      </c>
      <c r="G339" s="8" t="str">
        <f t="shared" si="48"/>
        <v>Inscripció RSIPAC+Inscripció RGSEAA</v>
      </c>
    </row>
    <row r="340" spans="1:7" ht="33" customHeight="1" x14ac:dyDescent="0.3">
      <c r="A340" s="5" t="str">
        <f t="shared" si="47"/>
        <v>16</v>
      </c>
      <c r="B340" s="5" t="s">
        <v>535</v>
      </c>
      <c r="C340" s="5" t="s">
        <v>536</v>
      </c>
      <c r="D340" s="5" t="str">
        <f>"050100"</f>
        <v>050100</v>
      </c>
      <c r="E340" s="5" t="s">
        <v>598</v>
      </c>
      <c r="F340" s="5" t="s">
        <v>599</v>
      </c>
      <c r="G340" s="2" t="str">
        <f t="shared" si="48"/>
        <v>Inscripció RSIPAC+Inscripció RGSEAA</v>
      </c>
    </row>
    <row r="341" spans="1:7" ht="33" customHeight="1" x14ac:dyDescent="0.3">
      <c r="A341" s="5" t="str">
        <f t="shared" si="47"/>
        <v>16</v>
      </c>
      <c r="B341" s="5" t="s">
        <v>535</v>
      </c>
      <c r="C341" s="5" t="s">
        <v>536</v>
      </c>
      <c r="D341" s="5" t="str">
        <f>"050300"</f>
        <v>050300</v>
      </c>
      <c r="E341" s="5" t="s">
        <v>600</v>
      </c>
      <c r="F341" s="5" t="s">
        <v>601</v>
      </c>
      <c r="G341" s="2" t="str">
        <f t="shared" si="48"/>
        <v>Inscripció RSIPAC+Inscripció RGSEAA</v>
      </c>
    </row>
    <row r="342" spans="1:7" ht="33" customHeight="1" x14ac:dyDescent="0.3">
      <c r="A342" s="5" t="str">
        <f t="shared" si="47"/>
        <v>16</v>
      </c>
      <c r="B342" s="5" t="s">
        <v>535</v>
      </c>
      <c r="C342" s="5" t="s">
        <v>536</v>
      </c>
      <c r="D342" s="5" t="str">
        <f>"050500"</f>
        <v>050500</v>
      </c>
      <c r="E342" s="5" t="s">
        <v>602</v>
      </c>
      <c r="F342" s="5" t="s">
        <v>603</v>
      </c>
      <c r="G342" s="2" t="str">
        <f t="shared" si="48"/>
        <v>Inscripció RSIPAC+Inscripció RGSEAA</v>
      </c>
    </row>
    <row r="343" spans="1:7" ht="33" customHeight="1" x14ac:dyDescent="0.3">
      <c r="A343" s="5" t="str">
        <f t="shared" si="47"/>
        <v>16</v>
      </c>
      <c r="B343" s="5" t="s">
        <v>535</v>
      </c>
      <c r="C343" s="5" t="s">
        <v>536</v>
      </c>
      <c r="D343" s="5" t="str">
        <f>"050700"</f>
        <v>050700</v>
      </c>
      <c r="E343" s="5" t="s">
        <v>306</v>
      </c>
      <c r="F343" s="5" t="s">
        <v>307</v>
      </c>
      <c r="G343" s="2" t="str">
        <f t="shared" si="48"/>
        <v>Inscripció RSIPAC+Inscripció RGSEAA</v>
      </c>
    </row>
    <row r="344" spans="1:7" ht="33" customHeight="1" x14ac:dyDescent="0.3">
      <c r="A344" s="5" t="str">
        <f t="shared" si="47"/>
        <v>16</v>
      </c>
      <c r="B344" s="5" t="s">
        <v>535</v>
      </c>
      <c r="C344" s="5" t="s">
        <v>536</v>
      </c>
      <c r="D344" s="5" t="str">
        <f>"050800"</f>
        <v>050800</v>
      </c>
      <c r="E344" s="5" t="s">
        <v>308</v>
      </c>
      <c r="F344" s="5" t="s">
        <v>309</v>
      </c>
      <c r="G344" s="2" t="str">
        <f t="shared" si="48"/>
        <v>Inscripció RSIPAC+Inscripció RGSEAA</v>
      </c>
    </row>
    <row r="345" spans="1:7" ht="33" customHeight="1" x14ac:dyDescent="0.3">
      <c r="A345" s="5" t="str">
        <f t="shared" si="47"/>
        <v>16</v>
      </c>
      <c r="B345" s="5" t="s">
        <v>535</v>
      </c>
      <c r="C345" s="5" t="s">
        <v>536</v>
      </c>
      <c r="D345" s="5" t="str">
        <f>"051000"</f>
        <v>051000</v>
      </c>
      <c r="E345" s="5" t="s">
        <v>604</v>
      </c>
      <c r="F345" s="5" t="s">
        <v>605</v>
      </c>
      <c r="G345" s="2" t="str">
        <f t="shared" si="48"/>
        <v>Inscripció RSIPAC+Inscripció RGSEAA</v>
      </c>
    </row>
    <row r="346" spans="1:7" ht="33" customHeight="1" x14ac:dyDescent="0.3">
      <c r="A346" s="5" t="str">
        <f t="shared" si="47"/>
        <v>16</v>
      </c>
      <c r="B346" s="5" t="s">
        <v>535</v>
      </c>
      <c r="C346" s="5" t="s">
        <v>536</v>
      </c>
      <c r="D346" s="5" t="str">
        <f>"051100"</f>
        <v>051100</v>
      </c>
      <c r="E346" s="5" t="s">
        <v>606</v>
      </c>
      <c r="F346" s="5" t="s">
        <v>607</v>
      </c>
      <c r="G346" s="2" t="str">
        <f t="shared" si="48"/>
        <v>Inscripció RSIPAC+Inscripció RGSEAA</v>
      </c>
    </row>
    <row r="347" spans="1:7" ht="33" customHeight="1" x14ac:dyDescent="0.3">
      <c r="A347" s="5" t="str">
        <f t="shared" si="47"/>
        <v>16</v>
      </c>
      <c r="B347" s="5" t="s">
        <v>535</v>
      </c>
      <c r="C347" s="5" t="s">
        <v>536</v>
      </c>
      <c r="D347" s="5" t="str">
        <f>"051300"</f>
        <v>051300</v>
      </c>
      <c r="E347" s="5" t="s">
        <v>608</v>
      </c>
      <c r="F347" s="5" t="s">
        <v>609</v>
      </c>
      <c r="G347" s="2" t="str">
        <f t="shared" si="48"/>
        <v>Inscripció RSIPAC+Inscripció RGSEAA</v>
      </c>
    </row>
    <row r="348" spans="1:7" ht="33" customHeight="1" x14ac:dyDescent="0.3">
      <c r="A348" s="5" t="str">
        <f t="shared" si="47"/>
        <v>16</v>
      </c>
      <c r="B348" s="5" t="s">
        <v>535</v>
      </c>
      <c r="C348" s="5" t="s">
        <v>536</v>
      </c>
      <c r="D348" s="5" t="str">
        <f>"051400"</f>
        <v>051400</v>
      </c>
      <c r="E348" s="5" t="s">
        <v>610</v>
      </c>
      <c r="F348" s="5" t="s">
        <v>611</v>
      </c>
      <c r="G348" s="2" t="str">
        <f t="shared" si="48"/>
        <v>Inscripció RSIPAC+Inscripció RGSEAA</v>
      </c>
    </row>
    <row r="349" spans="1:7" s="7" customFormat="1" ht="33" customHeight="1" x14ac:dyDescent="0.3">
      <c r="A349" s="7" t="str">
        <f t="shared" si="47"/>
        <v>16</v>
      </c>
      <c r="B349" s="7" t="s">
        <v>535</v>
      </c>
      <c r="C349" s="7" t="s">
        <v>536</v>
      </c>
      <c r="D349" s="7" t="str">
        <f>"051500"</f>
        <v>051500</v>
      </c>
      <c r="E349" s="7" t="s">
        <v>1954</v>
      </c>
      <c r="F349" s="7" t="s">
        <v>1955</v>
      </c>
      <c r="G349" s="8" t="str">
        <f t="shared" si="48"/>
        <v>Inscripció RSIPAC+Inscripció RGSEAA</v>
      </c>
    </row>
    <row r="350" spans="1:7" ht="33" customHeight="1" x14ac:dyDescent="0.3">
      <c r="A350" s="5" t="str">
        <f t="shared" si="47"/>
        <v>16</v>
      </c>
      <c r="B350" s="5" t="s">
        <v>535</v>
      </c>
      <c r="C350" s="5" t="s">
        <v>536</v>
      </c>
      <c r="D350" s="5" t="str">
        <f>"060200"</f>
        <v>060200</v>
      </c>
      <c r="E350" s="5" t="s">
        <v>612</v>
      </c>
      <c r="F350" s="5" t="s">
        <v>613</v>
      </c>
      <c r="G350" s="2" t="str">
        <f t="shared" si="48"/>
        <v>Inscripció RSIPAC+Inscripció RGSEAA</v>
      </c>
    </row>
    <row r="351" spans="1:7" ht="33" customHeight="1" x14ac:dyDescent="0.3">
      <c r="A351" s="5" t="str">
        <f t="shared" si="47"/>
        <v>16</v>
      </c>
      <c r="B351" s="5" t="s">
        <v>535</v>
      </c>
      <c r="C351" s="5" t="s">
        <v>536</v>
      </c>
      <c r="D351" s="5" t="str">
        <f>"060400"</f>
        <v>060400</v>
      </c>
      <c r="E351" s="5" t="s">
        <v>614</v>
      </c>
      <c r="F351" s="5" t="s">
        <v>615</v>
      </c>
      <c r="G351" s="2" t="str">
        <f t="shared" si="48"/>
        <v>Inscripció RSIPAC+Inscripció RGSEAA</v>
      </c>
    </row>
    <row r="352" spans="1:7" ht="33" customHeight="1" x14ac:dyDescent="0.3">
      <c r="A352" s="5" t="str">
        <f t="shared" si="47"/>
        <v>16</v>
      </c>
      <c r="B352" s="5" t="s">
        <v>535</v>
      </c>
      <c r="C352" s="5" t="s">
        <v>536</v>
      </c>
      <c r="D352" s="5" t="str">
        <f>"060600"</f>
        <v>060600</v>
      </c>
      <c r="E352" s="5" t="s">
        <v>616</v>
      </c>
      <c r="F352" s="5" t="s">
        <v>617</v>
      </c>
      <c r="G352" s="2" t="str">
        <f t="shared" si="48"/>
        <v>Inscripció RSIPAC+Inscripció RGSEAA</v>
      </c>
    </row>
    <row r="353" spans="1:7" ht="33" customHeight="1" x14ac:dyDescent="0.3">
      <c r="A353" s="5" t="str">
        <f t="shared" si="47"/>
        <v>16</v>
      </c>
      <c r="B353" s="5" t="s">
        <v>535</v>
      </c>
      <c r="C353" s="5" t="s">
        <v>536</v>
      </c>
      <c r="D353" s="5" t="str">
        <f>"061200"</f>
        <v>061200</v>
      </c>
      <c r="E353" s="5" t="s">
        <v>618</v>
      </c>
      <c r="F353" s="5" t="s">
        <v>619</v>
      </c>
      <c r="G353" s="2" t="str">
        <f t="shared" si="48"/>
        <v>Inscripció RSIPAC+Inscripció RGSEAA</v>
      </c>
    </row>
    <row r="354" spans="1:7" ht="33" customHeight="1" x14ac:dyDescent="0.3">
      <c r="A354" s="5" t="str">
        <f t="shared" ref="A354:A384" si="49">"20"</f>
        <v>20</v>
      </c>
      <c r="B354" s="5" t="s">
        <v>620</v>
      </c>
      <c r="C354" s="5" t="s">
        <v>621</v>
      </c>
      <c r="D354" s="5" t="str">
        <f>"010100"</f>
        <v>010100</v>
      </c>
      <c r="E354" s="5" t="s">
        <v>622</v>
      </c>
      <c r="F354" s="5" t="s">
        <v>623</v>
      </c>
      <c r="G354" s="2" t="str">
        <f t="shared" si="48"/>
        <v>Inscripció RSIPAC+Inscripció RGSEAA</v>
      </c>
    </row>
    <row r="355" spans="1:7" ht="33" customHeight="1" x14ac:dyDescent="0.3">
      <c r="A355" s="5" t="str">
        <f t="shared" si="49"/>
        <v>20</v>
      </c>
      <c r="B355" s="5" t="s">
        <v>620</v>
      </c>
      <c r="C355" s="5" t="s">
        <v>621</v>
      </c>
      <c r="D355" s="5" t="str">
        <f>"010200"</f>
        <v>010200</v>
      </c>
      <c r="E355" s="5" t="s">
        <v>624</v>
      </c>
      <c r="F355" s="5" t="s">
        <v>625</v>
      </c>
      <c r="G355" s="2" t="str">
        <f t="shared" si="48"/>
        <v>Inscripció RSIPAC+Inscripció RGSEAA</v>
      </c>
    </row>
    <row r="356" spans="1:7" ht="33" customHeight="1" x14ac:dyDescent="0.3">
      <c r="A356" s="5" t="str">
        <f t="shared" si="49"/>
        <v>20</v>
      </c>
      <c r="B356" s="5" t="s">
        <v>620</v>
      </c>
      <c r="C356" s="5" t="s">
        <v>621</v>
      </c>
      <c r="D356" s="5" t="str">
        <f>"010400"</f>
        <v>010400</v>
      </c>
      <c r="E356" s="5" t="s">
        <v>626</v>
      </c>
      <c r="F356" s="5" t="s">
        <v>627</v>
      </c>
      <c r="G356" s="2" t="str">
        <f t="shared" si="48"/>
        <v>Inscripció RSIPAC+Inscripció RGSEAA</v>
      </c>
    </row>
    <row r="357" spans="1:7" ht="33" customHeight="1" x14ac:dyDescent="0.3">
      <c r="A357" s="5" t="str">
        <f t="shared" si="49"/>
        <v>20</v>
      </c>
      <c r="B357" s="5" t="s">
        <v>620</v>
      </c>
      <c r="C357" s="5" t="s">
        <v>621</v>
      </c>
      <c r="D357" s="5" t="str">
        <f>"010500"</f>
        <v>010500</v>
      </c>
      <c r="E357" s="5" t="s">
        <v>628</v>
      </c>
      <c r="F357" s="5" t="s">
        <v>629</v>
      </c>
      <c r="G357" s="2" t="str">
        <f t="shared" si="48"/>
        <v>Inscripció RSIPAC+Inscripció RGSEAA</v>
      </c>
    </row>
    <row r="358" spans="1:7" ht="33" customHeight="1" x14ac:dyDescent="0.3">
      <c r="A358" s="5" t="str">
        <f t="shared" si="49"/>
        <v>20</v>
      </c>
      <c r="B358" s="5" t="s">
        <v>620</v>
      </c>
      <c r="C358" s="5" t="s">
        <v>621</v>
      </c>
      <c r="D358" s="5" t="str">
        <f>"010600"</f>
        <v>010600</v>
      </c>
      <c r="E358" s="5" t="s">
        <v>630</v>
      </c>
      <c r="F358" s="5" t="s">
        <v>631</v>
      </c>
      <c r="G358" s="2" t="str">
        <f t="shared" si="48"/>
        <v>Inscripció RSIPAC+Inscripció RGSEAA</v>
      </c>
    </row>
    <row r="359" spans="1:7" ht="33" customHeight="1" x14ac:dyDescent="0.3">
      <c r="A359" s="5" t="str">
        <f t="shared" si="49"/>
        <v>20</v>
      </c>
      <c r="B359" s="5" t="s">
        <v>620</v>
      </c>
      <c r="C359" s="5" t="s">
        <v>621</v>
      </c>
      <c r="D359" s="5" t="str">
        <f>"010700"</f>
        <v>010700</v>
      </c>
      <c r="E359" s="5" t="s">
        <v>632</v>
      </c>
      <c r="F359" s="5" t="s">
        <v>633</v>
      </c>
      <c r="G359" s="2" t="str">
        <f t="shared" si="48"/>
        <v>Inscripció RSIPAC+Inscripció RGSEAA</v>
      </c>
    </row>
    <row r="360" spans="1:7" ht="33" customHeight="1" x14ac:dyDescent="0.3">
      <c r="A360" s="5" t="str">
        <f t="shared" si="49"/>
        <v>20</v>
      </c>
      <c r="B360" s="5" t="s">
        <v>620</v>
      </c>
      <c r="C360" s="5" t="s">
        <v>621</v>
      </c>
      <c r="D360" s="5" t="str">
        <f>"010800"</f>
        <v>010800</v>
      </c>
      <c r="E360" s="5" t="s">
        <v>634</v>
      </c>
      <c r="F360" s="5" t="s">
        <v>635</v>
      </c>
      <c r="G360" s="2" t="str">
        <f t="shared" si="48"/>
        <v>Inscripció RSIPAC+Inscripció RGSEAA</v>
      </c>
    </row>
    <row r="361" spans="1:7" ht="33" customHeight="1" x14ac:dyDescent="0.3">
      <c r="A361" s="5" t="str">
        <f t="shared" si="49"/>
        <v>20</v>
      </c>
      <c r="B361" s="5" t="s">
        <v>620</v>
      </c>
      <c r="C361" s="5" t="s">
        <v>621</v>
      </c>
      <c r="D361" s="5" t="str">
        <f>"010900"</f>
        <v>010900</v>
      </c>
      <c r="E361" s="5" t="s">
        <v>636</v>
      </c>
      <c r="F361" s="5" t="s">
        <v>637</v>
      </c>
      <c r="G361" s="2" t="str">
        <f t="shared" si="48"/>
        <v>Inscripció RSIPAC+Inscripció RGSEAA</v>
      </c>
    </row>
    <row r="362" spans="1:7" ht="33" customHeight="1" x14ac:dyDescent="0.3">
      <c r="A362" s="5" t="str">
        <f t="shared" si="49"/>
        <v>20</v>
      </c>
      <c r="B362" s="5" t="s">
        <v>620</v>
      </c>
      <c r="C362" s="5" t="s">
        <v>621</v>
      </c>
      <c r="D362" s="5" t="str">
        <f>"011000"</f>
        <v>011000</v>
      </c>
      <c r="E362" s="5" t="s">
        <v>638</v>
      </c>
      <c r="F362" s="5" t="s">
        <v>639</v>
      </c>
      <c r="G362" s="2" t="str">
        <f t="shared" si="48"/>
        <v>Inscripció RSIPAC+Inscripció RGSEAA</v>
      </c>
    </row>
    <row r="363" spans="1:7" ht="33" customHeight="1" x14ac:dyDescent="0.3">
      <c r="A363" s="5" t="str">
        <f t="shared" si="49"/>
        <v>20</v>
      </c>
      <c r="B363" s="5" t="s">
        <v>620</v>
      </c>
      <c r="C363" s="5" t="s">
        <v>621</v>
      </c>
      <c r="D363" s="5" t="str">
        <f>"011200"</f>
        <v>011200</v>
      </c>
      <c r="E363" s="5" t="s">
        <v>640</v>
      </c>
      <c r="F363" s="5" t="s">
        <v>641</v>
      </c>
      <c r="G363" s="2" t="str">
        <f t="shared" si="48"/>
        <v>Inscripció RSIPAC+Inscripció RGSEAA</v>
      </c>
    </row>
    <row r="364" spans="1:7" ht="33" customHeight="1" x14ac:dyDescent="0.3">
      <c r="A364" s="5" t="str">
        <f t="shared" si="49"/>
        <v>20</v>
      </c>
      <c r="B364" s="5" t="s">
        <v>620</v>
      </c>
      <c r="C364" s="5" t="s">
        <v>621</v>
      </c>
      <c r="D364" s="5" t="str">
        <f>"011300"</f>
        <v>011300</v>
      </c>
      <c r="E364" s="5" t="s">
        <v>642</v>
      </c>
      <c r="F364" s="5" t="s">
        <v>643</v>
      </c>
      <c r="G364" s="2" t="str">
        <f t="shared" si="48"/>
        <v>Inscripció RSIPAC+Inscripció RGSEAA</v>
      </c>
    </row>
    <row r="365" spans="1:7" ht="33" customHeight="1" x14ac:dyDescent="0.3">
      <c r="A365" s="5" t="str">
        <f t="shared" si="49"/>
        <v>20</v>
      </c>
      <c r="B365" s="5" t="s">
        <v>620</v>
      </c>
      <c r="C365" s="5" t="s">
        <v>621</v>
      </c>
      <c r="D365" s="5" t="str">
        <f>"011400"</f>
        <v>011400</v>
      </c>
      <c r="E365" s="5" t="s">
        <v>644</v>
      </c>
      <c r="F365" s="5" t="s">
        <v>645</v>
      </c>
      <c r="G365" s="2" t="str">
        <f t="shared" si="48"/>
        <v>Inscripció RSIPAC+Inscripció RGSEAA</v>
      </c>
    </row>
    <row r="366" spans="1:7" ht="33" customHeight="1" x14ac:dyDescent="0.3">
      <c r="A366" s="5" t="str">
        <f t="shared" si="49"/>
        <v>20</v>
      </c>
      <c r="B366" s="5" t="s">
        <v>620</v>
      </c>
      <c r="C366" s="5" t="s">
        <v>621</v>
      </c>
      <c r="D366" s="5" t="str">
        <f>"011600"</f>
        <v>011600</v>
      </c>
      <c r="E366" s="5" t="s">
        <v>646</v>
      </c>
      <c r="F366" s="5" t="s">
        <v>647</v>
      </c>
      <c r="G366" s="2" t="str">
        <f t="shared" si="48"/>
        <v>Inscripció RSIPAC+Inscripció RGSEAA</v>
      </c>
    </row>
    <row r="367" spans="1:7" ht="33" customHeight="1" x14ac:dyDescent="0.3">
      <c r="A367" s="5" t="str">
        <f t="shared" si="49"/>
        <v>20</v>
      </c>
      <c r="B367" s="5" t="s">
        <v>620</v>
      </c>
      <c r="C367" s="5" t="s">
        <v>621</v>
      </c>
      <c r="D367" s="5" t="str">
        <f>"011700"</f>
        <v>011700</v>
      </c>
      <c r="E367" s="5" t="s">
        <v>648</v>
      </c>
      <c r="F367" s="5" t="s">
        <v>649</v>
      </c>
      <c r="G367" s="2" t="str">
        <f t="shared" si="48"/>
        <v>Inscripció RSIPAC+Inscripció RGSEAA</v>
      </c>
    </row>
    <row r="368" spans="1:7" ht="33" customHeight="1" x14ac:dyDescent="0.3">
      <c r="A368" s="5" t="str">
        <f t="shared" si="49"/>
        <v>20</v>
      </c>
      <c r="B368" s="5" t="s">
        <v>620</v>
      </c>
      <c r="C368" s="5" t="s">
        <v>621</v>
      </c>
      <c r="D368" s="5" t="str">
        <f>"011800"</f>
        <v>011800</v>
      </c>
      <c r="E368" s="5" t="s">
        <v>650</v>
      </c>
      <c r="F368" s="5" t="s">
        <v>651</v>
      </c>
      <c r="G368" s="2" t="str">
        <f t="shared" si="48"/>
        <v>Inscripció RSIPAC+Inscripció RGSEAA</v>
      </c>
    </row>
    <row r="369" spans="1:7" ht="33" customHeight="1" x14ac:dyDescent="0.3">
      <c r="A369" s="5" t="str">
        <f t="shared" si="49"/>
        <v>20</v>
      </c>
      <c r="B369" s="5" t="s">
        <v>620</v>
      </c>
      <c r="C369" s="5" t="s">
        <v>621</v>
      </c>
      <c r="D369" s="5" t="str">
        <f>"011900"</f>
        <v>011900</v>
      </c>
      <c r="E369" s="5" t="s">
        <v>652</v>
      </c>
      <c r="F369" s="5" t="s">
        <v>653</v>
      </c>
      <c r="G369" s="2" t="str">
        <f>"Autorització+Inscripció RSIPAC+Inscripció RGSEAA"</f>
        <v>Autorització+Inscripció RSIPAC+Inscripció RGSEAA</v>
      </c>
    </row>
    <row r="370" spans="1:7" ht="33" customHeight="1" x14ac:dyDescent="0.3">
      <c r="A370" s="5" t="str">
        <f t="shared" si="49"/>
        <v>20</v>
      </c>
      <c r="B370" s="5" t="s">
        <v>620</v>
      </c>
      <c r="C370" s="5" t="s">
        <v>621</v>
      </c>
      <c r="D370" s="5" t="str">
        <f>"020100"</f>
        <v>020100</v>
      </c>
      <c r="E370" s="5" t="s">
        <v>654</v>
      </c>
      <c r="F370" s="5" t="s">
        <v>655</v>
      </c>
      <c r="G370" s="2" t="str">
        <f t="shared" ref="G370:G384" si="50">"Inscripció RSIPAC+Inscripció RGSEAA"</f>
        <v>Inscripció RSIPAC+Inscripció RGSEAA</v>
      </c>
    </row>
    <row r="371" spans="1:7" ht="33" customHeight="1" x14ac:dyDescent="0.3">
      <c r="A371" s="5" t="str">
        <f t="shared" si="49"/>
        <v>20</v>
      </c>
      <c r="B371" s="5" t="s">
        <v>620</v>
      </c>
      <c r="C371" s="5" t="s">
        <v>621</v>
      </c>
      <c r="D371" s="5" t="str">
        <f>"020200"</f>
        <v>020200</v>
      </c>
      <c r="E371" s="5" t="s">
        <v>656</v>
      </c>
      <c r="F371" s="5" t="s">
        <v>657</v>
      </c>
      <c r="G371" s="2" t="str">
        <f t="shared" si="50"/>
        <v>Inscripció RSIPAC+Inscripció RGSEAA</v>
      </c>
    </row>
    <row r="372" spans="1:7" ht="33" customHeight="1" x14ac:dyDescent="0.3">
      <c r="A372" s="5" t="str">
        <f t="shared" si="49"/>
        <v>20</v>
      </c>
      <c r="B372" s="5" t="s">
        <v>620</v>
      </c>
      <c r="C372" s="5" t="s">
        <v>621</v>
      </c>
      <c r="D372" s="5" t="str">
        <f>"020400"</f>
        <v>020400</v>
      </c>
      <c r="E372" s="5" t="s">
        <v>658</v>
      </c>
      <c r="F372" s="5" t="s">
        <v>659</v>
      </c>
      <c r="G372" s="2" t="str">
        <f t="shared" si="50"/>
        <v>Inscripció RSIPAC+Inscripció RGSEAA</v>
      </c>
    </row>
    <row r="373" spans="1:7" ht="33" customHeight="1" x14ac:dyDescent="0.3">
      <c r="A373" s="5" t="str">
        <f t="shared" si="49"/>
        <v>20</v>
      </c>
      <c r="B373" s="5" t="s">
        <v>620</v>
      </c>
      <c r="C373" s="5" t="s">
        <v>621</v>
      </c>
      <c r="D373" s="5" t="str">
        <f>"020500"</f>
        <v>020500</v>
      </c>
      <c r="E373" s="5" t="s">
        <v>660</v>
      </c>
      <c r="F373" s="5" t="s">
        <v>661</v>
      </c>
      <c r="G373" s="2" t="str">
        <f t="shared" si="50"/>
        <v>Inscripció RSIPAC+Inscripció RGSEAA</v>
      </c>
    </row>
    <row r="374" spans="1:7" ht="33" customHeight="1" x14ac:dyDescent="0.3">
      <c r="A374" s="5" t="str">
        <f t="shared" si="49"/>
        <v>20</v>
      </c>
      <c r="B374" s="5" t="s">
        <v>620</v>
      </c>
      <c r="C374" s="5" t="s">
        <v>621</v>
      </c>
      <c r="D374" s="5" t="str">
        <f>"020600"</f>
        <v>020600</v>
      </c>
      <c r="E374" s="5" t="s">
        <v>662</v>
      </c>
      <c r="F374" s="5" t="s">
        <v>663</v>
      </c>
      <c r="G374" s="2" t="str">
        <f t="shared" si="50"/>
        <v>Inscripció RSIPAC+Inscripció RGSEAA</v>
      </c>
    </row>
    <row r="375" spans="1:7" ht="33" customHeight="1" x14ac:dyDescent="0.3">
      <c r="A375" s="5" t="str">
        <f t="shared" si="49"/>
        <v>20</v>
      </c>
      <c r="B375" s="5" t="s">
        <v>620</v>
      </c>
      <c r="C375" s="5" t="s">
        <v>621</v>
      </c>
      <c r="D375" s="5" t="str">
        <f>"020700"</f>
        <v>020700</v>
      </c>
      <c r="E375" s="5" t="s">
        <v>664</v>
      </c>
      <c r="F375" s="5" t="s">
        <v>665</v>
      </c>
      <c r="G375" s="2" t="str">
        <f t="shared" si="50"/>
        <v>Inscripció RSIPAC+Inscripció RGSEAA</v>
      </c>
    </row>
    <row r="376" spans="1:7" ht="33" customHeight="1" x14ac:dyDescent="0.3">
      <c r="A376" s="5" t="str">
        <f t="shared" si="49"/>
        <v>20</v>
      </c>
      <c r="B376" s="5" t="s">
        <v>620</v>
      </c>
      <c r="C376" s="5" t="s">
        <v>621</v>
      </c>
      <c r="D376" s="5" t="str">
        <f>"020800"</f>
        <v>020800</v>
      </c>
      <c r="E376" s="5" t="s">
        <v>666</v>
      </c>
      <c r="F376" s="5" t="s">
        <v>667</v>
      </c>
      <c r="G376" s="2" t="str">
        <f t="shared" si="50"/>
        <v>Inscripció RSIPAC+Inscripció RGSEAA</v>
      </c>
    </row>
    <row r="377" spans="1:7" ht="33" customHeight="1" x14ac:dyDescent="0.3">
      <c r="A377" s="5" t="str">
        <f t="shared" si="49"/>
        <v>20</v>
      </c>
      <c r="B377" s="5" t="s">
        <v>620</v>
      </c>
      <c r="C377" s="5" t="s">
        <v>621</v>
      </c>
      <c r="D377" s="5" t="str">
        <f>"020900"</f>
        <v>020900</v>
      </c>
      <c r="E377" s="5" t="s">
        <v>668</v>
      </c>
      <c r="F377" s="5" t="s">
        <v>669</v>
      </c>
      <c r="G377" s="2" t="str">
        <f t="shared" si="50"/>
        <v>Inscripció RSIPAC+Inscripció RGSEAA</v>
      </c>
    </row>
    <row r="378" spans="1:7" ht="33" customHeight="1" x14ac:dyDescent="0.3">
      <c r="A378" s="5" t="str">
        <f t="shared" si="49"/>
        <v>20</v>
      </c>
      <c r="B378" s="5" t="s">
        <v>620</v>
      </c>
      <c r="C378" s="5" t="s">
        <v>621</v>
      </c>
      <c r="D378" s="5" t="str">
        <f>"021000"</f>
        <v>021000</v>
      </c>
      <c r="E378" s="5" t="s">
        <v>670</v>
      </c>
      <c r="F378" s="5" t="s">
        <v>671</v>
      </c>
      <c r="G378" s="2" t="str">
        <f t="shared" si="50"/>
        <v>Inscripció RSIPAC+Inscripció RGSEAA</v>
      </c>
    </row>
    <row r="379" spans="1:7" ht="33" customHeight="1" x14ac:dyDescent="0.3">
      <c r="A379" s="5" t="str">
        <f t="shared" si="49"/>
        <v>20</v>
      </c>
      <c r="B379" s="5" t="s">
        <v>620</v>
      </c>
      <c r="C379" s="5" t="s">
        <v>621</v>
      </c>
      <c r="D379" s="5" t="str">
        <f>"021200"</f>
        <v>021200</v>
      </c>
      <c r="E379" s="5" t="s">
        <v>672</v>
      </c>
      <c r="F379" s="5" t="s">
        <v>673</v>
      </c>
      <c r="G379" s="2" t="str">
        <f t="shared" si="50"/>
        <v>Inscripció RSIPAC+Inscripció RGSEAA</v>
      </c>
    </row>
    <row r="380" spans="1:7" ht="33" customHeight="1" x14ac:dyDescent="0.3">
      <c r="A380" s="5" t="str">
        <f t="shared" si="49"/>
        <v>20</v>
      </c>
      <c r="B380" s="5" t="s">
        <v>620</v>
      </c>
      <c r="C380" s="5" t="s">
        <v>621</v>
      </c>
      <c r="D380" s="5" t="str">
        <f>"021300"</f>
        <v>021300</v>
      </c>
      <c r="E380" s="5" t="s">
        <v>674</v>
      </c>
      <c r="F380" s="5" t="s">
        <v>675</v>
      </c>
      <c r="G380" s="2" t="str">
        <f t="shared" si="50"/>
        <v>Inscripció RSIPAC+Inscripció RGSEAA</v>
      </c>
    </row>
    <row r="381" spans="1:7" ht="33" customHeight="1" x14ac:dyDescent="0.3">
      <c r="A381" s="5" t="str">
        <f t="shared" si="49"/>
        <v>20</v>
      </c>
      <c r="B381" s="5" t="s">
        <v>620</v>
      </c>
      <c r="C381" s="5" t="s">
        <v>621</v>
      </c>
      <c r="D381" s="5" t="str">
        <f>"021400"</f>
        <v>021400</v>
      </c>
      <c r="E381" s="5" t="s">
        <v>676</v>
      </c>
      <c r="F381" s="5" t="s">
        <v>677</v>
      </c>
      <c r="G381" s="2" t="str">
        <f t="shared" si="50"/>
        <v>Inscripció RSIPAC+Inscripció RGSEAA</v>
      </c>
    </row>
    <row r="382" spans="1:7" ht="33" customHeight="1" x14ac:dyDescent="0.3">
      <c r="A382" s="5" t="str">
        <f t="shared" si="49"/>
        <v>20</v>
      </c>
      <c r="B382" s="5" t="s">
        <v>620</v>
      </c>
      <c r="C382" s="5" t="s">
        <v>621</v>
      </c>
      <c r="D382" s="5" t="str">
        <f>"021600"</f>
        <v>021600</v>
      </c>
      <c r="E382" s="5" t="s">
        <v>678</v>
      </c>
      <c r="F382" s="5" t="s">
        <v>679</v>
      </c>
      <c r="G382" s="2" t="str">
        <f t="shared" si="50"/>
        <v>Inscripció RSIPAC+Inscripció RGSEAA</v>
      </c>
    </row>
    <row r="383" spans="1:7" ht="33" customHeight="1" x14ac:dyDescent="0.3">
      <c r="A383" s="5" t="str">
        <f t="shared" si="49"/>
        <v>20</v>
      </c>
      <c r="B383" s="5" t="s">
        <v>620</v>
      </c>
      <c r="C383" s="5" t="s">
        <v>621</v>
      </c>
      <c r="D383" s="5" t="str">
        <f>"021700"</f>
        <v>021700</v>
      </c>
      <c r="E383" s="5" t="s">
        <v>680</v>
      </c>
      <c r="F383" s="5" t="s">
        <v>681</v>
      </c>
      <c r="G383" s="2" t="str">
        <f t="shared" si="50"/>
        <v>Inscripció RSIPAC+Inscripció RGSEAA</v>
      </c>
    </row>
    <row r="384" spans="1:7" ht="33" customHeight="1" x14ac:dyDescent="0.3">
      <c r="A384" s="5" t="str">
        <f t="shared" si="49"/>
        <v>20</v>
      </c>
      <c r="B384" s="5" t="s">
        <v>620</v>
      </c>
      <c r="C384" s="5" t="s">
        <v>621</v>
      </c>
      <c r="D384" s="5" t="str">
        <f>"021800"</f>
        <v>021800</v>
      </c>
      <c r="E384" s="5" t="s">
        <v>682</v>
      </c>
      <c r="F384" s="5" t="s">
        <v>683</v>
      </c>
      <c r="G384" s="2" t="str">
        <f t="shared" si="50"/>
        <v>Inscripció RSIPAC+Inscripció RGSEAA</v>
      </c>
    </row>
    <row r="385" spans="1:7" ht="33" customHeight="1" x14ac:dyDescent="0.3">
      <c r="A385" s="5" t="str">
        <f t="shared" ref="A385:A414" si="51">"20"</f>
        <v>20</v>
      </c>
      <c r="B385" s="5" t="s">
        <v>620</v>
      </c>
      <c r="C385" s="5" t="s">
        <v>621</v>
      </c>
      <c r="D385" s="5" t="str">
        <f>"021900"</f>
        <v>021900</v>
      </c>
      <c r="E385" s="5" t="s">
        <v>684</v>
      </c>
      <c r="F385" s="5" t="s">
        <v>685</v>
      </c>
      <c r="G385" s="2" t="str">
        <f>"Autorització+Inscripció RSIPAC+Inscripció RGSEAA"</f>
        <v>Autorització+Inscripció RSIPAC+Inscripció RGSEAA</v>
      </c>
    </row>
    <row r="386" spans="1:7" ht="33" customHeight="1" x14ac:dyDescent="0.3">
      <c r="A386" s="5" t="str">
        <f t="shared" si="51"/>
        <v>20</v>
      </c>
      <c r="B386" s="5" t="s">
        <v>620</v>
      </c>
      <c r="C386" s="5" t="s">
        <v>621</v>
      </c>
      <c r="D386" s="5" t="str">
        <f>"030100"</f>
        <v>030100</v>
      </c>
      <c r="E386" s="5" t="s">
        <v>686</v>
      </c>
      <c r="F386" s="5" t="s">
        <v>687</v>
      </c>
      <c r="G386" s="2" t="str">
        <f t="shared" ref="G386:G449" si="52">"Inscripció RSIPAC+Inscripció RGSEAA"</f>
        <v>Inscripció RSIPAC+Inscripció RGSEAA</v>
      </c>
    </row>
    <row r="387" spans="1:7" ht="33" customHeight="1" x14ac:dyDescent="0.3">
      <c r="A387" s="5" t="str">
        <f t="shared" si="51"/>
        <v>20</v>
      </c>
      <c r="B387" s="5" t="s">
        <v>620</v>
      </c>
      <c r="C387" s="5" t="s">
        <v>621</v>
      </c>
      <c r="D387" s="5" t="str">
        <f>"030200"</f>
        <v>030200</v>
      </c>
      <c r="E387" s="5" t="s">
        <v>688</v>
      </c>
      <c r="F387" s="5" t="s">
        <v>689</v>
      </c>
      <c r="G387" s="2" t="str">
        <f t="shared" si="52"/>
        <v>Inscripció RSIPAC+Inscripció RGSEAA</v>
      </c>
    </row>
    <row r="388" spans="1:7" ht="33" customHeight="1" x14ac:dyDescent="0.3">
      <c r="A388" s="5" t="str">
        <f t="shared" si="51"/>
        <v>20</v>
      </c>
      <c r="B388" s="5" t="s">
        <v>620</v>
      </c>
      <c r="C388" s="5" t="s">
        <v>621</v>
      </c>
      <c r="D388" s="5" t="str">
        <f>"030400"</f>
        <v>030400</v>
      </c>
      <c r="E388" s="5" t="s">
        <v>690</v>
      </c>
      <c r="F388" s="5" t="s">
        <v>691</v>
      </c>
      <c r="G388" s="2" t="str">
        <f t="shared" si="52"/>
        <v>Inscripció RSIPAC+Inscripció RGSEAA</v>
      </c>
    </row>
    <row r="389" spans="1:7" ht="33" customHeight="1" x14ac:dyDescent="0.3">
      <c r="A389" s="5" t="str">
        <f t="shared" si="51"/>
        <v>20</v>
      </c>
      <c r="B389" s="5" t="s">
        <v>620</v>
      </c>
      <c r="C389" s="5" t="s">
        <v>621</v>
      </c>
      <c r="D389" s="5" t="str">
        <f>"030500"</f>
        <v>030500</v>
      </c>
      <c r="E389" s="5" t="s">
        <v>692</v>
      </c>
      <c r="F389" s="5" t="s">
        <v>693</v>
      </c>
      <c r="G389" s="2" t="str">
        <f t="shared" si="52"/>
        <v>Inscripció RSIPAC+Inscripció RGSEAA</v>
      </c>
    </row>
    <row r="390" spans="1:7" ht="33" customHeight="1" x14ac:dyDescent="0.3">
      <c r="A390" s="5" t="str">
        <f t="shared" si="51"/>
        <v>20</v>
      </c>
      <c r="B390" s="5" t="s">
        <v>620</v>
      </c>
      <c r="C390" s="5" t="s">
        <v>621</v>
      </c>
      <c r="D390" s="5" t="str">
        <f>"030600"</f>
        <v>030600</v>
      </c>
      <c r="E390" s="5" t="s">
        <v>694</v>
      </c>
      <c r="F390" s="5" t="s">
        <v>695</v>
      </c>
      <c r="G390" s="2" t="str">
        <f t="shared" si="52"/>
        <v>Inscripció RSIPAC+Inscripció RGSEAA</v>
      </c>
    </row>
    <row r="391" spans="1:7" ht="33" customHeight="1" x14ac:dyDescent="0.3">
      <c r="A391" s="5" t="str">
        <f t="shared" si="51"/>
        <v>20</v>
      </c>
      <c r="B391" s="5" t="s">
        <v>620</v>
      </c>
      <c r="C391" s="5" t="s">
        <v>621</v>
      </c>
      <c r="D391" s="5" t="str">
        <f>"030700"</f>
        <v>030700</v>
      </c>
      <c r="E391" s="5" t="s">
        <v>696</v>
      </c>
      <c r="F391" s="5" t="s">
        <v>697</v>
      </c>
      <c r="G391" s="2" t="str">
        <f t="shared" si="52"/>
        <v>Inscripció RSIPAC+Inscripció RGSEAA</v>
      </c>
    </row>
    <row r="392" spans="1:7" ht="33" customHeight="1" x14ac:dyDescent="0.3">
      <c r="A392" s="5" t="str">
        <f t="shared" si="51"/>
        <v>20</v>
      </c>
      <c r="B392" s="5" t="s">
        <v>620</v>
      </c>
      <c r="C392" s="5" t="s">
        <v>621</v>
      </c>
      <c r="D392" s="5" t="str">
        <f>"030800"</f>
        <v>030800</v>
      </c>
      <c r="E392" s="5" t="s">
        <v>698</v>
      </c>
      <c r="F392" s="5" t="s">
        <v>699</v>
      </c>
      <c r="G392" s="2" t="str">
        <f t="shared" si="52"/>
        <v>Inscripció RSIPAC+Inscripció RGSEAA</v>
      </c>
    </row>
    <row r="393" spans="1:7" ht="33" customHeight="1" x14ac:dyDescent="0.3">
      <c r="A393" s="5" t="str">
        <f t="shared" si="51"/>
        <v>20</v>
      </c>
      <c r="B393" s="5" t="s">
        <v>620</v>
      </c>
      <c r="C393" s="5" t="s">
        <v>621</v>
      </c>
      <c r="D393" s="5" t="str">
        <f>"030900"</f>
        <v>030900</v>
      </c>
      <c r="E393" s="5" t="s">
        <v>700</v>
      </c>
      <c r="F393" s="5" t="s">
        <v>701</v>
      </c>
      <c r="G393" s="2" t="str">
        <f t="shared" si="52"/>
        <v>Inscripció RSIPAC+Inscripció RGSEAA</v>
      </c>
    </row>
    <row r="394" spans="1:7" ht="33" customHeight="1" x14ac:dyDescent="0.3">
      <c r="A394" s="5" t="str">
        <f t="shared" si="51"/>
        <v>20</v>
      </c>
      <c r="B394" s="5" t="s">
        <v>620</v>
      </c>
      <c r="C394" s="5" t="s">
        <v>621</v>
      </c>
      <c r="D394" s="5" t="str">
        <f>"031000"</f>
        <v>031000</v>
      </c>
      <c r="E394" s="5" t="s">
        <v>702</v>
      </c>
      <c r="F394" s="5" t="s">
        <v>703</v>
      </c>
      <c r="G394" s="2" t="str">
        <f t="shared" si="52"/>
        <v>Inscripció RSIPAC+Inscripció RGSEAA</v>
      </c>
    </row>
    <row r="395" spans="1:7" ht="33" customHeight="1" x14ac:dyDescent="0.3">
      <c r="A395" s="5" t="str">
        <f t="shared" si="51"/>
        <v>20</v>
      </c>
      <c r="B395" s="5" t="s">
        <v>620</v>
      </c>
      <c r="C395" s="5" t="s">
        <v>621</v>
      </c>
      <c r="D395" s="5" t="str">
        <f>"031200"</f>
        <v>031200</v>
      </c>
      <c r="E395" s="5" t="s">
        <v>704</v>
      </c>
      <c r="F395" s="5" t="s">
        <v>705</v>
      </c>
      <c r="G395" s="2" t="str">
        <f t="shared" si="52"/>
        <v>Inscripció RSIPAC+Inscripció RGSEAA</v>
      </c>
    </row>
    <row r="396" spans="1:7" ht="33" customHeight="1" x14ac:dyDescent="0.3">
      <c r="A396" s="5" t="str">
        <f t="shared" si="51"/>
        <v>20</v>
      </c>
      <c r="B396" s="5" t="s">
        <v>620</v>
      </c>
      <c r="C396" s="5" t="s">
        <v>621</v>
      </c>
      <c r="D396" s="5" t="str">
        <f>"031300"</f>
        <v>031300</v>
      </c>
      <c r="E396" s="5" t="s">
        <v>706</v>
      </c>
      <c r="F396" s="5" t="s">
        <v>707</v>
      </c>
      <c r="G396" s="2" t="str">
        <f t="shared" si="52"/>
        <v>Inscripció RSIPAC+Inscripció RGSEAA</v>
      </c>
    </row>
    <row r="397" spans="1:7" ht="33" customHeight="1" x14ac:dyDescent="0.3">
      <c r="A397" s="5" t="str">
        <f t="shared" si="51"/>
        <v>20</v>
      </c>
      <c r="B397" s="5" t="s">
        <v>620</v>
      </c>
      <c r="C397" s="5" t="s">
        <v>621</v>
      </c>
      <c r="D397" s="5" t="str">
        <f>"031400"</f>
        <v>031400</v>
      </c>
      <c r="E397" s="5" t="s">
        <v>708</v>
      </c>
      <c r="F397" s="5" t="s">
        <v>709</v>
      </c>
      <c r="G397" s="2" t="str">
        <f t="shared" si="52"/>
        <v>Inscripció RSIPAC+Inscripció RGSEAA</v>
      </c>
    </row>
    <row r="398" spans="1:7" ht="33" customHeight="1" x14ac:dyDescent="0.3">
      <c r="A398" s="5" t="str">
        <f t="shared" si="51"/>
        <v>20</v>
      </c>
      <c r="B398" s="5" t="s">
        <v>620</v>
      </c>
      <c r="C398" s="5" t="s">
        <v>621</v>
      </c>
      <c r="D398" s="5" t="str">
        <f>"031600"</f>
        <v>031600</v>
      </c>
      <c r="E398" s="5" t="s">
        <v>710</v>
      </c>
      <c r="F398" s="5" t="s">
        <v>711</v>
      </c>
      <c r="G398" s="2" t="str">
        <f t="shared" si="52"/>
        <v>Inscripció RSIPAC+Inscripció RGSEAA</v>
      </c>
    </row>
    <row r="399" spans="1:7" ht="33" customHeight="1" x14ac:dyDescent="0.3">
      <c r="A399" s="5" t="str">
        <f t="shared" si="51"/>
        <v>20</v>
      </c>
      <c r="B399" s="5" t="s">
        <v>620</v>
      </c>
      <c r="C399" s="5" t="s">
        <v>621</v>
      </c>
      <c r="D399" s="5" t="str">
        <f>"031700"</f>
        <v>031700</v>
      </c>
      <c r="E399" s="5" t="s">
        <v>712</v>
      </c>
      <c r="F399" s="5" t="s">
        <v>713</v>
      </c>
      <c r="G399" s="2" t="str">
        <f t="shared" si="52"/>
        <v>Inscripció RSIPAC+Inscripció RGSEAA</v>
      </c>
    </row>
    <row r="400" spans="1:7" ht="33" customHeight="1" x14ac:dyDescent="0.3">
      <c r="A400" s="5" t="str">
        <f t="shared" si="51"/>
        <v>20</v>
      </c>
      <c r="B400" s="5" t="s">
        <v>620</v>
      </c>
      <c r="C400" s="5" t="s">
        <v>621</v>
      </c>
      <c r="D400" s="5" t="str">
        <f>"031800"</f>
        <v>031800</v>
      </c>
      <c r="E400" s="5" t="s">
        <v>714</v>
      </c>
      <c r="F400" s="5" t="s">
        <v>715</v>
      </c>
      <c r="G400" s="2" t="str">
        <f t="shared" si="52"/>
        <v>Inscripció RSIPAC+Inscripció RGSEAA</v>
      </c>
    </row>
    <row r="401" spans="1:7" ht="33" customHeight="1" x14ac:dyDescent="0.3">
      <c r="A401" s="5" t="str">
        <f t="shared" si="51"/>
        <v>20</v>
      </c>
      <c r="B401" s="5" t="s">
        <v>620</v>
      </c>
      <c r="C401" s="5" t="s">
        <v>621</v>
      </c>
      <c r="D401" s="5" t="str">
        <f>"031900"</f>
        <v>031900</v>
      </c>
      <c r="E401" s="5" t="s">
        <v>716</v>
      </c>
      <c r="F401" s="5" t="s">
        <v>717</v>
      </c>
      <c r="G401" s="2" t="str">
        <f t="shared" si="52"/>
        <v>Inscripció RSIPAC+Inscripció RGSEAA</v>
      </c>
    </row>
    <row r="402" spans="1:7" ht="33" customHeight="1" x14ac:dyDescent="0.3">
      <c r="A402" s="5" t="str">
        <f t="shared" si="51"/>
        <v>20</v>
      </c>
      <c r="B402" s="5" t="s">
        <v>620</v>
      </c>
      <c r="C402" s="5" t="s">
        <v>621</v>
      </c>
      <c r="D402" s="5" t="str">
        <f>"040100"</f>
        <v>040100</v>
      </c>
      <c r="E402" s="5" t="s">
        <v>718</v>
      </c>
      <c r="F402" s="5" t="s">
        <v>719</v>
      </c>
      <c r="G402" s="2" t="str">
        <f t="shared" si="52"/>
        <v>Inscripció RSIPAC+Inscripció RGSEAA</v>
      </c>
    </row>
    <row r="403" spans="1:7" ht="33" customHeight="1" x14ac:dyDescent="0.3">
      <c r="A403" s="5" t="str">
        <f t="shared" si="51"/>
        <v>20</v>
      </c>
      <c r="B403" s="5" t="s">
        <v>620</v>
      </c>
      <c r="C403" s="5" t="s">
        <v>621</v>
      </c>
      <c r="D403" s="5" t="str">
        <f>"040200"</f>
        <v>040200</v>
      </c>
      <c r="E403" s="5" t="s">
        <v>720</v>
      </c>
      <c r="F403" s="5" t="s">
        <v>721</v>
      </c>
      <c r="G403" s="2" t="str">
        <f t="shared" si="52"/>
        <v>Inscripció RSIPAC+Inscripció RGSEAA</v>
      </c>
    </row>
    <row r="404" spans="1:7" ht="33" customHeight="1" x14ac:dyDescent="0.3">
      <c r="A404" s="5" t="str">
        <f t="shared" si="51"/>
        <v>20</v>
      </c>
      <c r="B404" s="5" t="s">
        <v>620</v>
      </c>
      <c r="C404" s="5" t="s">
        <v>621</v>
      </c>
      <c r="D404" s="5" t="str">
        <f>"040400"</f>
        <v>040400</v>
      </c>
      <c r="E404" s="5" t="s">
        <v>722</v>
      </c>
      <c r="F404" s="5" t="s">
        <v>723</v>
      </c>
      <c r="G404" s="2" t="str">
        <f t="shared" si="52"/>
        <v>Inscripció RSIPAC+Inscripció RGSEAA</v>
      </c>
    </row>
    <row r="405" spans="1:7" ht="33" customHeight="1" x14ac:dyDescent="0.3">
      <c r="A405" s="5" t="str">
        <f t="shared" si="51"/>
        <v>20</v>
      </c>
      <c r="B405" s="5" t="s">
        <v>620</v>
      </c>
      <c r="C405" s="5" t="s">
        <v>621</v>
      </c>
      <c r="D405" s="5" t="str">
        <f>"040500"</f>
        <v>040500</v>
      </c>
      <c r="E405" s="5" t="s">
        <v>724</v>
      </c>
      <c r="F405" s="5" t="s">
        <v>725</v>
      </c>
      <c r="G405" s="2" t="str">
        <f t="shared" si="52"/>
        <v>Inscripció RSIPAC+Inscripció RGSEAA</v>
      </c>
    </row>
    <row r="406" spans="1:7" ht="33" customHeight="1" x14ac:dyDescent="0.3">
      <c r="A406" s="5" t="str">
        <f t="shared" si="51"/>
        <v>20</v>
      </c>
      <c r="B406" s="5" t="s">
        <v>620</v>
      </c>
      <c r="C406" s="5" t="s">
        <v>621</v>
      </c>
      <c r="D406" s="5" t="str">
        <f>"040600"</f>
        <v>040600</v>
      </c>
      <c r="E406" s="5" t="s">
        <v>726</v>
      </c>
      <c r="F406" s="5" t="s">
        <v>727</v>
      </c>
      <c r="G406" s="2" t="str">
        <f t="shared" si="52"/>
        <v>Inscripció RSIPAC+Inscripció RGSEAA</v>
      </c>
    </row>
    <row r="407" spans="1:7" ht="33" customHeight="1" x14ac:dyDescent="0.3">
      <c r="A407" s="5" t="str">
        <f t="shared" si="51"/>
        <v>20</v>
      </c>
      <c r="B407" s="5" t="s">
        <v>620</v>
      </c>
      <c r="C407" s="5" t="s">
        <v>621</v>
      </c>
      <c r="D407" s="5" t="str">
        <f>"040700"</f>
        <v>040700</v>
      </c>
      <c r="E407" s="5" t="s">
        <v>728</v>
      </c>
      <c r="F407" s="5" t="s">
        <v>729</v>
      </c>
      <c r="G407" s="2" t="str">
        <f t="shared" si="52"/>
        <v>Inscripció RSIPAC+Inscripció RGSEAA</v>
      </c>
    </row>
    <row r="408" spans="1:7" ht="33" customHeight="1" x14ac:dyDescent="0.3">
      <c r="A408" s="5" t="str">
        <f t="shared" si="51"/>
        <v>20</v>
      </c>
      <c r="B408" s="5" t="s">
        <v>620</v>
      </c>
      <c r="C408" s="5" t="s">
        <v>621</v>
      </c>
      <c r="D408" s="5" t="str">
        <f>"040800"</f>
        <v>040800</v>
      </c>
      <c r="E408" s="5" t="s">
        <v>730</v>
      </c>
      <c r="F408" s="5" t="s">
        <v>731</v>
      </c>
      <c r="G408" s="2" t="str">
        <f t="shared" si="52"/>
        <v>Inscripció RSIPAC+Inscripció RGSEAA</v>
      </c>
    </row>
    <row r="409" spans="1:7" ht="33" customHeight="1" x14ac:dyDescent="0.3">
      <c r="A409" s="5" t="str">
        <f t="shared" si="51"/>
        <v>20</v>
      </c>
      <c r="B409" s="5" t="s">
        <v>620</v>
      </c>
      <c r="C409" s="5" t="s">
        <v>621</v>
      </c>
      <c r="D409" s="5" t="str">
        <f>"040900"</f>
        <v>040900</v>
      </c>
      <c r="E409" s="5" t="s">
        <v>732</v>
      </c>
      <c r="F409" s="5" t="s">
        <v>733</v>
      </c>
      <c r="G409" s="2" t="str">
        <f t="shared" si="52"/>
        <v>Inscripció RSIPAC+Inscripció RGSEAA</v>
      </c>
    </row>
    <row r="410" spans="1:7" ht="33" customHeight="1" x14ac:dyDescent="0.3">
      <c r="A410" s="5" t="str">
        <f t="shared" si="51"/>
        <v>20</v>
      </c>
      <c r="B410" s="5" t="s">
        <v>620</v>
      </c>
      <c r="C410" s="5" t="s">
        <v>621</v>
      </c>
      <c r="D410" s="5" t="str">
        <f>"041000"</f>
        <v>041000</v>
      </c>
      <c r="E410" s="5" t="s">
        <v>734</v>
      </c>
      <c r="F410" s="5" t="s">
        <v>735</v>
      </c>
      <c r="G410" s="2" t="str">
        <f t="shared" si="52"/>
        <v>Inscripció RSIPAC+Inscripció RGSEAA</v>
      </c>
    </row>
    <row r="411" spans="1:7" ht="33" customHeight="1" x14ac:dyDescent="0.3">
      <c r="A411" s="5" t="str">
        <f t="shared" si="51"/>
        <v>20</v>
      </c>
      <c r="B411" s="5" t="s">
        <v>620</v>
      </c>
      <c r="C411" s="5" t="s">
        <v>621</v>
      </c>
      <c r="D411" s="5" t="str">
        <f>"041200"</f>
        <v>041200</v>
      </c>
      <c r="E411" s="5" t="s">
        <v>736</v>
      </c>
      <c r="F411" s="5" t="s">
        <v>737</v>
      </c>
      <c r="G411" s="2" t="str">
        <f t="shared" si="52"/>
        <v>Inscripció RSIPAC+Inscripció RGSEAA</v>
      </c>
    </row>
    <row r="412" spans="1:7" ht="33" customHeight="1" x14ac:dyDescent="0.3">
      <c r="A412" s="5" t="str">
        <f t="shared" si="51"/>
        <v>20</v>
      </c>
      <c r="B412" s="5" t="s">
        <v>620</v>
      </c>
      <c r="C412" s="5" t="s">
        <v>621</v>
      </c>
      <c r="D412" s="5" t="str">
        <f>"041300"</f>
        <v>041300</v>
      </c>
      <c r="E412" s="5" t="s">
        <v>738</v>
      </c>
      <c r="F412" s="5" t="s">
        <v>739</v>
      </c>
      <c r="G412" s="2" t="str">
        <f t="shared" si="52"/>
        <v>Inscripció RSIPAC+Inscripció RGSEAA</v>
      </c>
    </row>
    <row r="413" spans="1:7" ht="33" customHeight="1" x14ac:dyDescent="0.3">
      <c r="A413" s="5" t="str">
        <f t="shared" si="51"/>
        <v>20</v>
      </c>
      <c r="B413" s="5" t="s">
        <v>620</v>
      </c>
      <c r="C413" s="5" t="s">
        <v>621</v>
      </c>
      <c r="D413" s="5" t="str">
        <f>"041400"</f>
        <v>041400</v>
      </c>
      <c r="E413" s="5" t="s">
        <v>740</v>
      </c>
      <c r="F413" s="5" t="s">
        <v>741</v>
      </c>
      <c r="G413" s="2" t="str">
        <f t="shared" si="52"/>
        <v>Inscripció RSIPAC+Inscripció RGSEAA</v>
      </c>
    </row>
    <row r="414" spans="1:7" ht="33" customHeight="1" x14ac:dyDescent="0.3">
      <c r="A414" s="5" t="str">
        <f t="shared" si="51"/>
        <v>20</v>
      </c>
      <c r="B414" s="5" t="s">
        <v>620</v>
      </c>
      <c r="C414" s="5" t="s">
        <v>621</v>
      </c>
      <c r="D414" s="5" t="str">
        <f>"041600"</f>
        <v>041600</v>
      </c>
      <c r="E414" s="5" t="s">
        <v>742</v>
      </c>
      <c r="F414" s="5" t="s">
        <v>743</v>
      </c>
      <c r="G414" s="2" t="str">
        <f t="shared" si="52"/>
        <v>Inscripció RSIPAC+Inscripció RGSEAA</v>
      </c>
    </row>
    <row r="415" spans="1:7" ht="33" customHeight="1" x14ac:dyDescent="0.3">
      <c r="A415" s="5" t="str">
        <f t="shared" ref="A415:A433" si="53">"20"</f>
        <v>20</v>
      </c>
      <c r="B415" s="5" t="s">
        <v>620</v>
      </c>
      <c r="C415" s="5" t="s">
        <v>621</v>
      </c>
      <c r="D415" s="5" t="str">
        <f>"041700"</f>
        <v>041700</v>
      </c>
      <c r="E415" s="5" t="s">
        <v>744</v>
      </c>
      <c r="F415" s="5" t="s">
        <v>745</v>
      </c>
      <c r="G415" s="2" t="str">
        <f t="shared" si="52"/>
        <v>Inscripció RSIPAC+Inscripció RGSEAA</v>
      </c>
    </row>
    <row r="416" spans="1:7" ht="33" customHeight="1" x14ac:dyDescent="0.3">
      <c r="A416" s="5" t="str">
        <f t="shared" si="53"/>
        <v>20</v>
      </c>
      <c r="B416" s="5" t="s">
        <v>620</v>
      </c>
      <c r="C416" s="5" t="s">
        <v>621</v>
      </c>
      <c r="D416" s="5" t="str">
        <f>"041800"</f>
        <v>041800</v>
      </c>
      <c r="E416" s="5" t="s">
        <v>746</v>
      </c>
      <c r="F416" s="5" t="s">
        <v>747</v>
      </c>
      <c r="G416" s="2" t="str">
        <f t="shared" si="52"/>
        <v>Inscripció RSIPAC+Inscripció RGSEAA</v>
      </c>
    </row>
    <row r="417" spans="1:7" ht="33" customHeight="1" x14ac:dyDescent="0.3">
      <c r="A417" s="5" t="str">
        <f t="shared" si="53"/>
        <v>20</v>
      </c>
      <c r="B417" s="5" t="s">
        <v>620</v>
      </c>
      <c r="C417" s="5" t="s">
        <v>621</v>
      </c>
      <c r="D417" s="5" t="str">
        <f>"041900"</f>
        <v>041900</v>
      </c>
      <c r="E417" s="5" t="s">
        <v>748</v>
      </c>
      <c r="F417" s="5" t="s">
        <v>749</v>
      </c>
      <c r="G417" s="2" t="str">
        <f t="shared" si="52"/>
        <v>Inscripció RSIPAC+Inscripció RGSEAA</v>
      </c>
    </row>
    <row r="418" spans="1:7" ht="33" customHeight="1" x14ac:dyDescent="0.3">
      <c r="A418" s="5" t="str">
        <f t="shared" si="53"/>
        <v>20</v>
      </c>
      <c r="B418" s="5" t="s">
        <v>620</v>
      </c>
      <c r="C418" s="5" t="s">
        <v>621</v>
      </c>
      <c r="D418" s="5" t="str">
        <f>"050100"</f>
        <v>050100</v>
      </c>
      <c r="E418" s="5" t="s">
        <v>750</v>
      </c>
      <c r="F418" s="5" t="s">
        <v>751</v>
      </c>
      <c r="G418" s="2" t="str">
        <f t="shared" si="52"/>
        <v>Inscripció RSIPAC+Inscripció RGSEAA</v>
      </c>
    </row>
    <row r="419" spans="1:7" ht="33" customHeight="1" x14ac:dyDescent="0.3">
      <c r="A419" s="5" t="str">
        <f t="shared" si="53"/>
        <v>20</v>
      </c>
      <c r="B419" s="5" t="s">
        <v>620</v>
      </c>
      <c r="C419" s="5" t="s">
        <v>621</v>
      </c>
      <c r="D419" s="5" t="str">
        <f>"050200"</f>
        <v>050200</v>
      </c>
      <c r="E419" s="5" t="s">
        <v>752</v>
      </c>
      <c r="F419" s="5" t="s">
        <v>753</v>
      </c>
      <c r="G419" s="2" t="str">
        <f t="shared" si="52"/>
        <v>Inscripció RSIPAC+Inscripció RGSEAA</v>
      </c>
    </row>
    <row r="420" spans="1:7" ht="33" customHeight="1" x14ac:dyDescent="0.3">
      <c r="A420" s="5" t="str">
        <f t="shared" si="53"/>
        <v>20</v>
      </c>
      <c r="B420" s="5" t="s">
        <v>620</v>
      </c>
      <c r="C420" s="5" t="s">
        <v>621</v>
      </c>
      <c r="D420" s="5" t="str">
        <f>"050400"</f>
        <v>050400</v>
      </c>
      <c r="E420" s="5" t="s">
        <v>754</v>
      </c>
      <c r="F420" s="5" t="s">
        <v>755</v>
      </c>
      <c r="G420" s="2" t="str">
        <f t="shared" si="52"/>
        <v>Inscripció RSIPAC+Inscripció RGSEAA</v>
      </c>
    </row>
    <row r="421" spans="1:7" ht="33" customHeight="1" x14ac:dyDescent="0.3">
      <c r="A421" s="5" t="str">
        <f t="shared" si="53"/>
        <v>20</v>
      </c>
      <c r="B421" s="5" t="s">
        <v>620</v>
      </c>
      <c r="C421" s="5" t="s">
        <v>621</v>
      </c>
      <c r="D421" s="5" t="str">
        <f>"050500"</f>
        <v>050500</v>
      </c>
      <c r="E421" s="5" t="s">
        <v>756</v>
      </c>
      <c r="F421" s="5" t="s">
        <v>757</v>
      </c>
      <c r="G421" s="2" t="str">
        <f t="shared" si="52"/>
        <v>Inscripció RSIPAC+Inscripció RGSEAA</v>
      </c>
    </row>
    <row r="422" spans="1:7" ht="33" customHeight="1" x14ac:dyDescent="0.3">
      <c r="A422" s="5" t="str">
        <f t="shared" si="53"/>
        <v>20</v>
      </c>
      <c r="B422" s="5" t="s">
        <v>620</v>
      </c>
      <c r="C422" s="5" t="s">
        <v>621</v>
      </c>
      <c r="D422" s="5" t="str">
        <f>"050600"</f>
        <v>050600</v>
      </c>
      <c r="E422" s="5" t="s">
        <v>758</v>
      </c>
      <c r="F422" s="5" t="s">
        <v>759</v>
      </c>
      <c r="G422" s="2" t="str">
        <f t="shared" si="52"/>
        <v>Inscripció RSIPAC+Inscripció RGSEAA</v>
      </c>
    </row>
    <row r="423" spans="1:7" ht="33" customHeight="1" x14ac:dyDescent="0.3">
      <c r="A423" s="5" t="str">
        <f t="shared" si="53"/>
        <v>20</v>
      </c>
      <c r="B423" s="5" t="s">
        <v>620</v>
      </c>
      <c r="C423" s="5" t="s">
        <v>621</v>
      </c>
      <c r="D423" s="5" t="str">
        <f>"050700"</f>
        <v>050700</v>
      </c>
      <c r="E423" s="5" t="s">
        <v>760</v>
      </c>
      <c r="F423" s="5" t="s">
        <v>761</v>
      </c>
      <c r="G423" s="2" t="str">
        <f t="shared" si="52"/>
        <v>Inscripció RSIPAC+Inscripció RGSEAA</v>
      </c>
    </row>
    <row r="424" spans="1:7" ht="33" customHeight="1" x14ac:dyDescent="0.3">
      <c r="A424" s="5" t="str">
        <f t="shared" si="53"/>
        <v>20</v>
      </c>
      <c r="B424" s="5" t="s">
        <v>620</v>
      </c>
      <c r="C424" s="5" t="s">
        <v>621</v>
      </c>
      <c r="D424" s="5" t="str">
        <f>"050800"</f>
        <v>050800</v>
      </c>
      <c r="E424" s="5" t="s">
        <v>762</v>
      </c>
      <c r="F424" s="5" t="s">
        <v>763</v>
      </c>
      <c r="G424" s="2" t="str">
        <f t="shared" si="52"/>
        <v>Inscripció RSIPAC+Inscripció RGSEAA</v>
      </c>
    </row>
    <row r="425" spans="1:7" ht="33" customHeight="1" x14ac:dyDescent="0.3">
      <c r="A425" s="5" t="str">
        <f t="shared" si="53"/>
        <v>20</v>
      </c>
      <c r="B425" s="5" t="s">
        <v>620</v>
      </c>
      <c r="C425" s="5" t="s">
        <v>621</v>
      </c>
      <c r="D425" s="5" t="str">
        <f>"050900"</f>
        <v>050900</v>
      </c>
      <c r="E425" s="5" t="s">
        <v>764</v>
      </c>
      <c r="F425" s="5" t="s">
        <v>765</v>
      </c>
      <c r="G425" s="2" t="str">
        <f t="shared" si="52"/>
        <v>Inscripció RSIPAC+Inscripció RGSEAA</v>
      </c>
    </row>
    <row r="426" spans="1:7" ht="33" customHeight="1" x14ac:dyDescent="0.3">
      <c r="A426" s="5" t="str">
        <f t="shared" si="53"/>
        <v>20</v>
      </c>
      <c r="B426" s="5" t="s">
        <v>620</v>
      </c>
      <c r="C426" s="5" t="s">
        <v>621</v>
      </c>
      <c r="D426" s="5" t="str">
        <f>"051000"</f>
        <v>051000</v>
      </c>
      <c r="E426" s="5" t="s">
        <v>766</v>
      </c>
      <c r="F426" s="5" t="s">
        <v>767</v>
      </c>
      <c r="G426" s="2" t="str">
        <f t="shared" si="52"/>
        <v>Inscripció RSIPAC+Inscripció RGSEAA</v>
      </c>
    </row>
    <row r="427" spans="1:7" ht="33" customHeight="1" x14ac:dyDescent="0.3">
      <c r="A427" s="5" t="str">
        <f t="shared" si="53"/>
        <v>20</v>
      </c>
      <c r="B427" s="5" t="s">
        <v>620</v>
      </c>
      <c r="C427" s="5" t="s">
        <v>621</v>
      </c>
      <c r="D427" s="5" t="str">
        <f>"051200"</f>
        <v>051200</v>
      </c>
      <c r="E427" s="5" t="s">
        <v>768</v>
      </c>
      <c r="F427" s="5" t="s">
        <v>769</v>
      </c>
      <c r="G427" s="2" t="str">
        <f t="shared" si="52"/>
        <v>Inscripció RSIPAC+Inscripció RGSEAA</v>
      </c>
    </row>
    <row r="428" spans="1:7" ht="33" customHeight="1" x14ac:dyDescent="0.3">
      <c r="A428" s="5" t="str">
        <f t="shared" si="53"/>
        <v>20</v>
      </c>
      <c r="B428" s="5" t="s">
        <v>620</v>
      </c>
      <c r="C428" s="5" t="s">
        <v>621</v>
      </c>
      <c r="D428" s="5" t="str">
        <f>"051300"</f>
        <v>051300</v>
      </c>
      <c r="E428" s="5" t="s">
        <v>770</v>
      </c>
      <c r="F428" s="5" t="s">
        <v>771</v>
      </c>
      <c r="G428" s="2" t="str">
        <f t="shared" si="52"/>
        <v>Inscripció RSIPAC+Inscripció RGSEAA</v>
      </c>
    </row>
    <row r="429" spans="1:7" ht="33" customHeight="1" x14ac:dyDescent="0.3">
      <c r="A429" s="5" t="str">
        <f t="shared" si="53"/>
        <v>20</v>
      </c>
      <c r="B429" s="5" t="s">
        <v>620</v>
      </c>
      <c r="C429" s="5" t="s">
        <v>621</v>
      </c>
      <c r="D429" s="5" t="str">
        <f>"051400"</f>
        <v>051400</v>
      </c>
      <c r="E429" s="5" t="s">
        <v>772</v>
      </c>
      <c r="F429" s="5" t="s">
        <v>773</v>
      </c>
      <c r="G429" s="2" t="str">
        <f t="shared" si="52"/>
        <v>Inscripció RSIPAC+Inscripció RGSEAA</v>
      </c>
    </row>
    <row r="430" spans="1:7" ht="33" customHeight="1" x14ac:dyDescent="0.3">
      <c r="A430" s="5" t="str">
        <f t="shared" si="53"/>
        <v>20</v>
      </c>
      <c r="B430" s="5" t="s">
        <v>620</v>
      </c>
      <c r="C430" s="5" t="s">
        <v>621</v>
      </c>
      <c r="D430" s="5" t="str">
        <f>"051600"</f>
        <v>051600</v>
      </c>
      <c r="E430" s="5" t="s">
        <v>774</v>
      </c>
      <c r="F430" s="5" t="s">
        <v>775</v>
      </c>
      <c r="G430" s="2" t="str">
        <f t="shared" si="52"/>
        <v>Inscripció RSIPAC+Inscripció RGSEAA</v>
      </c>
    </row>
    <row r="431" spans="1:7" ht="33" customHeight="1" x14ac:dyDescent="0.3">
      <c r="A431" s="5" t="str">
        <f t="shared" si="53"/>
        <v>20</v>
      </c>
      <c r="B431" s="5" t="s">
        <v>620</v>
      </c>
      <c r="C431" s="5" t="s">
        <v>621</v>
      </c>
      <c r="D431" s="5" t="str">
        <f>"051700"</f>
        <v>051700</v>
      </c>
      <c r="E431" s="5" t="s">
        <v>776</v>
      </c>
      <c r="F431" s="5" t="s">
        <v>777</v>
      </c>
      <c r="G431" s="2" t="str">
        <f t="shared" si="52"/>
        <v>Inscripció RSIPAC+Inscripció RGSEAA</v>
      </c>
    </row>
    <row r="432" spans="1:7" ht="33" customHeight="1" x14ac:dyDescent="0.3">
      <c r="A432" s="5" t="str">
        <f t="shared" si="53"/>
        <v>20</v>
      </c>
      <c r="B432" s="5" t="s">
        <v>620</v>
      </c>
      <c r="C432" s="5" t="s">
        <v>621</v>
      </c>
      <c r="D432" s="5" t="str">
        <f>"051800"</f>
        <v>051800</v>
      </c>
      <c r="E432" s="5" t="s">
        <v>778</v>
      </c>
      <c r="F432" s="5" t="s">
        <v>779</v>
      </c>
      <c r="G432" s="2" t="str">
        <f t="shared" si="52"/>
        <v>Inscripció RSIPAC+Inscripció RGSEAA</v>
      </c>
    </row>
    <row r="433" spans="1:7" ht="33" customHeight="1" x14ac:dyDescent="0.3">
      <c r="A433" s="5" t="str">
        <f t="shared" si="53"/>
        <v>20</v>
      </c>
      <c r="B433" s="5" t="s">
        <v>620</v>
      </c>
      <c r="C433" s="5" t="s">
        <v>621</v>
      </c>
      <c r="D433" s="5" t="str">
        <f>"051900"</f>
        <v>051900</v>
      </c>
      <c r="E433" s="5" t="s">
        <v>780</v>
      </c>
      <c r="F433" s="5" t="s">
        <v>781</v>
      </c>
      <c r="G433" s="2" t="str">
        <f t="shared" si="52"/>
        <v>Inscripció RSIPAC+Inscripció RGSEAA</v>
      </c>
    </row>
    <row r="434" spans="1:7" ht="33" customHeight="1" x14ac:dyDescent="0.3">
      <c r="A434" s="5" t="str">
        <f t="shared" ref="A434:A465" si="54">"21"</f>
        <v>21</v>
      </c>
      <c r="B434" s="5" t="s">
        <v>782</v>
      </c>
      <c r="C434" s="5" t="s">
        <v>783</v>
      </c>
      <c r="D434" s="5" t="str">
        <f>"010300"</f>
        <v>010300</v>
      </c>
      <c r="E434" s="5" t="s">
        <v>784</v>
      </c>
      <c r="F434" s="5" t="s">
        <v>785</v>
      </c>
      <c r="G434" s="2" t="str">
        <f t="shared" si="52"/>
        <v>Inscripció RSIPAC+Inscripció RGSEAA</v>
      </c>
    </row>
    <row r="435" spans="1:7" ht="33" customHeight="1" x14ac:dyDescent="0.3">
      <c r="A435" s="5" t="str">
        <f t="shared" si="54"/>
        <v>21</v>
      </c>
      <c r="B435" s="5" t="s">
        <v>782</v>
      </c>
      <c r="C435" s="5" t="s">
        <v>783</v>
      </c>
      <c r="D435" s="5" t="str">
        <f>"010400"</f>
        <v>010400</v>
      </c>
      <c r="E435" s="5" t="s">
        <v>786</v>
      </c>
      <c r="F435" s="5" t="s">
        <v>787</v>
      </c>
      <c r="G435" s="2" t="str">
        <f t="shared" si="52"/>
        <v>Inscripció RSIPAC+Inscripció RGSEAA</v>
      </c>
    </row>
    <row r="436" spans="1:7" ht="33" customHeight="1" x14ac:dyDescent="0.3">
      <c r="A436" s="5" t="str">
        <f t="shared" si="54"/>
        <v>21</v>
      </c>
      <c r="B436" s="5" t="s">
        <v>782</v>
      </c>
      <c r="C436" s="5" t="s">
        <v>783</v>
      </c>
      <c r="D436" s="5" t="str">
        <f>"010500"</f>
        <v>010500</v>
      </c>
      <c r="E436" s="5" t="s">
        <v>788</v>
      </c>
      <c r="F436" s="5" t="s">
        <v>789</v>
      </c>
      <c r="G436" s="2" t="str">
        <f t="shared" si="52"/>
        <v>Inscripció RSIPAC+Inscripció RGSEAA</v>
      </c>
    </row>
    <row r="437" spans="1:7" ht="33" customHeight="1" x14ac:dyDescent="0.3">
      <c r="A437" s="5" t="str">
        <f t="shared" si="54"/>
        <v>21</v>
      </c>
      <c r="B437" s="5" t="s">
        <v>782</v>
      </c>
      <c r="C437" s="5" t="s">
        <v>783</v>
      </c>
      <c r="D437" s="5" t="str">
        <f>"010600"</f>
        <v>010600</v>
      </c>
      <c r="E437" s="5" t="s">
        <v>790</v>
      </c>
      <c r="F437" s="5" t="s">
        <v>791</v>
      </c>
      <c r="G437" s="2" t="str">
        <f t="shared" si="52"/>
        <v>Inscripció RSIPAC+Inscripció RGSEAA</v>
      </c>
    </row>
    <row r="438" spans="1:7" ht="33" customHeight="1" x14ac:dyDescent="0.3">
      <c r="A438" s="5" t="str">
        <f t="shared" si="54"/>
        <v>21</v>
      </c>
      <c r="B438" s="5" t="s">
        <v>782</v>
      </c>
      <c r="C438" s="5" t="s">
        <v>783</v>
      </c>
      <c r="D438" s="5" t="str">
        <f>"010700"</f>
        <v>010700</v>
      </c>
      <c r="E438" s="5" t="s">
        <v>792</v>
      </c>
      <c r="F438" s="5" t="s">
        <v>793</v>
      </c>
      <c r="G438" s="2" t="str">
        <f t="shared" si="52"/>
        <v>Inscripció RSIPAC+Inscripció RGSEAA</v>
      </c>
    </row>
    <row r="439" spans="1:7" ht="33" customHeight="1" x14ac:dyDescent="0.3">
      <c r="A439" s="5" t="str">
        <f t="shared" si="54"/>
        <v>21</v>
      </c>
      <c r="B439" s="5" t="s">
        <v>782</v>
      </c>
      <c r="C439" s="5" t="s">
        <v>783</v>
      </c>
      <c r="D439" s="5" t="str">
        <f>"010800"</f>
        <v>010800</v>
      </c>
      <c r="E439" s="5" t="s">
        <v>794</v>
      </c>
      <c r="F439" s="5" t="s">
        <v>795</v>
      </c>
      <c r="G439" s="2" t="str">
        <f t="shared" si="52"/>
        <v>Inscripció RSIPAC+Inscripció RGSEAA</v>
      </c>
    </row>
    <row r="440" spans="1:7" ht="33" customHeight="1" x14ac:dyDescent="0.3">
      <c r="A440" s="5" t="str">
        <f t="shared" si="54"/>
        <v>21</v>
      </c>
      <c r="B440" s="5" t="s">
        <v>782</v>
      </c>
      <c r="C440" s="5" t="s">
        <v>783</v>
      </c>
      <c r="D440" s="5" t="str">
        <f>"011000"</f>
        <v>011000</v>
      </c>
      <c r="E440" s="5" t="s">
        <v>796</v>
      </c>
      <c r="F440" s="5" t="s">
        <v>797</v>
      </c>
      <c r="G440" s="2" t="str">
        <f t="shared" si="52"/>
        <v>Inscripció RSIPAC+Inscripció RGSEAA</v>
      </c>
    </row>
    <row r="441" spans="1:7" ht="33" customHeight="1" x14ac:dyDescent="0.3">
      <c r="A441" s="5" t="str">
        <f t="shared" si="54"/>
        <v>21</v>
      </c>
      <c r="B441" s="5" t="s">
        <v>782</v>
      </c>
      <c r="C441" s="5" t="s">
        <v>783</v>
      </c>
      <c r="D441" s="5" t="str">
        <f>"011100"</f>
        <v>011100</v>
      </c>
      <c r="E441" s="5" t="s">
        <v>798</v>
      </c>
      <c r="F441" s="5" t="s">
        <v>799</v>
      </c>
      <c r="G441" s="2" t="str">
        <f t="shared" si="52"/>
        <v>Inscripció RSIPAC+Inscripció RGSEAA</v>
      </c>
    </row>
    <row r="442" spans="1:7" ht="33" customHeight="1" x14ac:dyDescent="0.3">
      <c r="A442" s="5" t="str">
        <f t="shared" si="54"/>
        <v>21</v>
      </c>
      <c r="B442" s="5" t="s">
        <v>782</v>
      </c>
      <c r="C442" s="5" t="s">
        <v>783</v>
      </c>
      <c r="D442" s="5" t="str">
        <f>"011200"</f>
        <v>011200</v>
      </c>
      <c r="E442" s="5" t="s">
        <v>800</v>
      </c>
      <c r="F442" s="5" t="s">
        <v>801</v>
      </c>
      <c r="G442" s="2" t="str">
        <f t="shared" si="52"/>
        <v>Inscripció RSIPAC+Inscripció RGSEAA</v>
      </c>
    </row>
    <row r="443" spans="1:7" ht="33" customHeight="1" x14ac:dyDescent="0.3">
      <c r="A443" s="5" t="str">
        <f t="shared" si="54"/>
        <v>21</v>
      </c>
      <c r="B443" s="5" t="s">
        <v>782</v>
      </c>
      <c r="C443" s="5" t="s">
        <v>783</v>
      </c>
      <c r="D443" s="5" t="str">
        <f>"011300"</f>
        <v>011300</v>
      </c>
      <c r="E443" s="5" t="s">
        <v>802</v>
      </c>
      <c r="F443" s="5" t="s">
        <v>803</v>
      </c>
      <c r="G443" s="2" t="str">
        <f t="shared" si="52"/>
        <v>Inscripció RSIPAC+Inscripció RGSEAA</v>
      </c>
    </row>
    <row r="444" spans="1:7" ht="33" customHeight="1" x14ac:dyDescent="0.3">
      <c r="A444" s="5" t="str">
        <f t="shared" si="54"/>
        <v>21</v>
      </c>
      <c r="B444" s="5" t="s">
        <v>782</v>
      </c>
      <c r="C444" s="5" t="s">
        <v>783</v>
      </c>
      <c r="D444" s="5" t="str">
        <f>"011400"</f>
        <v>011400</v>
      </c>
      <c r="E444" s="5" t="s">
        <v>804</v>
      </c>
      <c r="F444" s="5" t="s">
        <v>805</v>
      </c>
      <c r="G444" s="2" t="str">
        <f t="shared" si="52"/>
        <v>Inscripció RSIPAC+Inscripció RGSEAA</v>
      </c>
    </row>
    <row r="445" spans="1:7" ht="33" customHeight="1" x14ac:dyDescent="0.3">
      <c r="A445" s="5" t="str">
        <f t="shared" si="54"/>
        <v>21</v>
      </c>
      <c r="B445" s="5" t="s">
        <v>782</v>
      </c>
      <c r="C445" s="5" t="s">
        <v>783</v>
      </c>
      <c r="D445" s="5" t="str">
        <f>"011500"</f>
        <v>011500</v>
      </c>
      <c r="E445" s="5" t="s">
        <v>806</v>
      </c>
      <c r="F445" s="5" t="s">
        <v>807</v>
      </c>
      <c r="G445" s="2" t="str">
        <f t="shared" si="52"/>
        <v>Inscripció RSIPAC+Inscripció RGSEAA</v>
      </c>
    </row>
    <row r="446" spans="1:7" ht="33" customHeight="1" x14ac:dyDescent="0.3">
      <c r="A446" s="5" t="str">
        <f t="shared" si="54"/>
        <v>21</v>
      </c>
      <c r="B446" s="5" t="s">
        <v>782</v>
      </c>
      <c r="C446" s="5" t="s">
        <v>783</v>
      </c>
      <c r="D446" s="5" t="str">
        <f>"011600"</f>
        <v>011600</v>
      </c>
      <c r="E446" s="5" t="s">
        <v>808</v>
      </c>
      <c r="F446" s="5" t="s">
        <v>809</v>
      </c>
      <c r="G446" s="2" t="str">
        <f t="shared" si="52"/>
        <v>Inscripció RSIPAC+Inscripció RGSEAA</v>
      </c>
    </row>
    <row r="447" spans="1:7" ht="33" customHeight="1" x14ac:dyDescent="0.3">
      <c r="A447" s="5" t="str">
        <f t="shared" si="54"/>
        <v>21</v>
      </c>
      <c r="B447" s="5" t="s">
        <v>782</v>
      </c>
      <c r="C447" s="5" t="s">
        <v>783</v>
      </c>
      <c r="D447" s="5" t="str">
        <f>"011800"</f>
        <v>011800</v>
      </c>
      <c r="E447" s="5" t="s">
        <v>810</v>
      </c>
      <c r="F447" s="5" t="s">
        <v>811</v>
      </c>
      <c r="G447" s="2" t="str">
        <f t="shared" si="52"/>
        <v>Inscripció RSIPAC+Inscripció RGSEAA</v>
      </c>
    </row>
    <row r="448" spans="1:7" ht="33" customHeight="1" x14ac:dyDescent="0.3">
      <c r="A448" s="5" t="str">
        <f t="shared" si="54"/>
        <v>21</v>
      </c>
      <c r="B448" s="5" t="s">
        <v>782</v>
      </c>
      <c r="C448" s="5" t="s">
        <v>783</v>
      </c>
      <c r="D448" s="5" t="str">
        <f>"020100"</f>
        <v>020100</v>
      </c>
      <c r="E448" s="5" t="s">
        <v>812</v>
      </c>
      <c r="F448" s="5" t="s">
        <v>813</v>
      </c>
      <c r="G448" s="2" t="str">
        <f t="shared" si="52"/>
        <v>Inscripció RSIPAC+Inscripció RGSEAA</v>
      </c>
    </row>
    <row r="449" spans="1:7" ht="33" customHeight="1" x14ac:dyDescent="0.3">
      <c r="A449" s="5" t="str">
        <f t="shared" si="54"/>
        <v>21</v>
      </c>
      <c r="B449" s="5" t="s">
        <v>782</v>
      </c>
      <c r="C449" s="5" t="s">
        <v>783</v>
      </c>
      <c r="D449" s="5" t="str">
        <f>"020300"</f>
        <v>020300</v>
      </c>
      <c r="E449" s="5" t="s">
        <v>814</v>
      </c>
      <c r="F449" s="5" t="s">
        <v>815</v>
      </c>
      <c r="G449" s="2" t="str">
        <f t="shared" si="52"/>
        <v>Inscripció RSIPAC+Inscripció RGSEAA</v>
      </c>
    </row>
    <row r="450" spans="1:7" ht="33" customHeight="1" x14ac:dyDescent="0.3">
      <c r="A450" s="5" t="str">
        <f t="shared" si="54"/>
        <v>21</v>
      </c>
      <c r="B450" s="5" t="s">
        <v>782</v>
      </c>
      <c r="C450" s="5" t="s">
        <v>783</v>
      </c>
      <c r="D450" s="5" t="str">
        <f>"020400"</f>
        <v>020400</v>
      </c>
      <c r="E450" s="5" t="s">
        <v>816</v>
      </c>
      <c r="F450" s="5" t="s">
        <v>817</v>
      </c>
      <c r="G450" s="2" t="str">
        <f t="shared" ref="G450:G513" si="55">"Inscripció RSIPAC+Inscripció RGSEAA"</f>
        <v>Inscripció RSIPAC+Inscripció RGSEAA</v>
      </c>
    </row>
    <row r="451" spans="1:7" ht="33" customHeight="1" x14ac:dyDescent="0.3">
      <c r="A451" s="5" t="str">
        <f t="shared" si="54"/>
        <v>21</v>
      </c>
      <c r="B451" s="5" t="s">
        <v>782</v>
      </c>
      <c r="C451" s="5" t="s">
        <v>783</v>
      </c>
      <c r="D451" s="5" t="str">
        <f>"020500"</f>
        <v>020500</v>
      </c>
      <c r="E451" s="5" t="s">
        <v>818</v>
      </c>
      <c r="F451" s="5" t="s">
        <v>819</v>
      </c>
      <c r="G451" s="2" t="str">
        <f t="shared" si="55"/>
        <v>Inscripció RSIPAC+Inscripció RGSEAA</v>
      </c>
    </row>
    <row r="452" spans="1:7" ht="33" customHeight="1" x14ac:dyDescent="0.3">
      <c r="A452" s="5" t="str">
        <f t="shared" si="54"/>
        <v>21</v>
      </c>
      <c r="B452" s="5" t="s">
        <v>782</v>
      </c>
      <c r="C452" s="5" t="s">
        <v>783</v>
      </c>
      <c r="D452" s="5" t="str">
        <f>"020600"</f>
        <v>020600</v>
      </c>
      <c r="E452" s="5" t="s">
        <v>820</v>
      </c>
      <c r="F452" s="5" t="s">
        <v>821</v>
      </c>
      <c r="G452" s="2" t="str">
        <f t="shared" si="55"/>
        <v>Inscripció RSIPAC+Inscripció RGSEAA</v>
      </c>
    </row>
    <row r="453" spans="1:7" ht="33" customHeight="1" x14ac:dyDescent="0.3">
      <c r="A453" s="5" t="str">
        <f t="shared" si="54"/>
        <v>21</v>
      </c>
      <c r="B453" s="5" t="s">
        <v>782</v>
      </c>
      <c r="C453" s="5" t="s">
        <v>783</v>
      </c>
      <c r="D453" s="5" t="str">
        <f>"020700"</f>
        <v>020700</v>
      </c>
      <c r="E453" s="5" t="s">
        <v>822</v>
      </c>
      <c r="F453" s="5" t="s">
        <v>823</v>
      </c>
      <c r="G453" s="2" t="str">
        <f t="shared" si="55"/>
        <v>Inscripció RSIPAC+Inscripció RGSEAA</v>
      </c>
    </row>
    <row r="454" spans="1:7" ht="33" customHeight="1" x14ac:dyDescent="0.3">
      <c r="A454" s="5" t="str">
        <f t="shared" si="54"/>
        <v>21</v>
      </c>
      <c r="B454" s="5" t="s">
        <v>782</v>
      </c>
      <c r="C454" s="5" t="s">
        <v>783</v>
      </c>
      <c r="D454" s="5" t="str">
        <f>"020800"</f>
        <v>020800</v>
      </c>
      <c r="E454" s="5" t="s">
        <v>824</v>
      </c>
      <c r="F454" s="5" t="s">
        <v>825</v>
      </c>
      <c r="G454" s="2" t="str">
        <f t="shared" si="55"/>
        <v>Inscripció RSIPAC+Inscripció RGSEAA</v>
      </c>
    </row>
    <row r="455" spans="1:7" ht="33" customHeight="1" x14ac:dyDescent="0.3">
      <c r="A455" s="5" t="str">
        <f t="shared" si="54"/>
        <v>21</v>
      </c>
      <c r="B455" s="5" t="s">
        <v>782</v>
      </c>
      <c r="C455" s="5" t="s">
        <v>783</v>
      </c>
      <c r="D455" s="5" t="str">
        <f>"021000"</f>
        <v>021000</v>
      </c>
      <c r="E455" s="5" t="s">
        <v>826</v>
      </c>
      <c r="F455" s="5" t="s">
        <v>827</v>
      </c>
      <c r="G455" s="2" t="str">
        <f t="shared" si="55"/>
        <v>Inscripció RSIPAC+Inscripció RGSEAA</v>
      </c>
    </row>
    <row r="456" spans="1:7" ht="33" customHeight="1" x14ac:dyDescent="0.3">
      <c r="A456" s="5" t="str">
        <f t="shared" si="54"/>
        <v>21</v>
      </c>
      <c r="B456" s="5" t="s">
        <v>782</v>
      </c>
      <c r="C456" s="5" t="s">
        <v>783</v>
      </c>
      <c r="D456" s="5" t="str">
        <f>"021100"</f>
        <v>021100</v>
      </c>
      <c r="E456" s="5" t="s">
        <v>828</v>
      </c>
      <c r="F456" s="5" t="s">
        <v>829</v>
      </c>
      <c r="G456" s="2" t="str">
        <f t="shared" si="55"/>
        <v>Inscripció RSIPAC+Inscripció RGSEAA</v>
      </c>
    </row>
    <row r="457" spans="1:7" ht="33" customHeight="1" x14ac:dyDescent="0.3">
      <c r="A457" s="5" t="str">
        <f t="shared" si="54"/>
        <v>21</v>
      </c>
      <c r="B457" s="5" t="s">
        <v>782</v>
      </c>
      <c r="C457" s="5" t="s">
        <v>783</v>
      </c>
      <c r="D457" s="5" t="str">
        <f>"021200"</f>
        <v>021200</v>
      </c>
      <c r="E457" s="5" t="s">
        <v>830</v>
      </c>
      <c r="F457" s="5" t="s">
        <v>831</v>
      </c>
      <c r="G457" s="2" t="str">
        <f t="shared" si="55"/>
        <v>Inscripció RSIPAC+Inscripció RGSEAA</v>
      </c>
    </row>
    <row r="458" spans="1:7" ht="33" customHeight="1" x14ac:dyDescent="0.3">
      <c r="A458" s="5" t="str">
        <f t="shared" si="54"/>
        <v>21</v>
      </c>
      <c r="B458" s="5" t="s">
        <v>782</v>
      </c>
      <c r="C458" s="5" t="s">
        <v>783</v>
      </c>
      <c r="D458" s="5" t="str">
        <f>"021300"</f>
        <v>021300</v>
      </c>
      <c r="E458" s="5" t="s">
        <v>832</v>
      </c>
      <c r="F458" s="5" t="s">
        <v>833</v>
      </c>
      <c r="G458" s="2" t="str">
        <f t="shared" si="55"/>
        <v>Inscripció RSIPAC+Inscripció RGSEAA</v>
      </c>
    </row>
    <row r="459" spans="1:7" ht="33" customHeight="1" x14ac:dyDescent="0.3">
      <c r="A459" s="5" t="str">
        <f t="shared" si="54"/>
        <v>21</v>
      </c>
      <c r="B459" s="5" t="s">
        <v>782</v>
      </c>
      <c r="C459" s="5" t="s">
        <v>783</v>
      </c>
      <c r="D459" s="5" t="str">
        <f>"021400"</f>
        <v>021400</v>
      </c>
      <c r="E459" s="5" t="s">
        <v>834</v>
      </c>
      <c r="F459" s="5" t="s">
        <v>835</v>
      </c>
      <c r="G459" s="2" t="str">
        <f t="shared" si="55"/>
        <v>Inscripció RSIPAC+Inscripció RGSEAA</v>
      </c>
    </row>
    <row r="460" spans="1:7" ht="33" customHeight="1" x14ac:dyDescent="0.3">
      <c r="A460" s="5" t="str">
        <f t="shared" si="54"/>
        <v>21</v>
      </c>
      <c r="B460" s="5" t="s">
        <v>782</v>
      </c>
      <c r="C460" s="5" t="s">
        <v>783</v>
      </c>
      <c r="D460" s="5" t="str">
        <f>"021500"</f>
        <v>021500</v>
      </c>
      <c r="E460" s="5" t="s">
        <v>836</v>
      </c>
      <c r="F460" s="5" t="s">
        <v>837</v>
      </c>
      <c r="G460" s="2" t="str">
        <f t="shared" si="55"/>
        <v>Inscripció RSIPAC+Inscripció RGSEAA</v>
      </c>
    </row>
    <row r="461" spans="1:7" ht="33" customHeight="1" x14ac:dyDescent="0.3">
      <c r="A461" s="5" t="str">
        <f t="shared" si="54"/>
        <v>21</v>
      </c>
      <c r="B461" s="5" t="s">
        <v>782</v>
      </c>
      <c r="C461" s="5" t="s">
        <v>783</v>
      </c>
      <c r="D461" s="5" t="str">
        <f>"021600"</f>
        <v>021600</v>
      </c>
      <c r="E461" s="5" t="s">
        <v>838</v>
      </c>
      <c r="F461" s="5" t="s">
        <v>839</v>
      </c>
      <c r="G461" s="2" t="str">
        <f t="shared" si="55"/>
        <v>Inscripció RSIPAC+Inscripció RGSEAA</v>
      </c>
    </row>
    <row r="462" spans="1:7" ht="33" customHeight="1" x14ac:dyDescent="0.3">
      <c r="A462" s="5" t="str">
        <f t="shared" si="54"/>
        <v>21</v>
      </c>
      <c r="B462" s="5" t="s">
        <v>782</v>
      </c>
      <c r="C462" s="5" t="s">
        <v>783</v>
      </c>
      <c r="D462" s="5" t="str">
        <f>"021700"</f>
        <v>021700</v>
      </c>
      <c r="E462" s="5" t="s">
        <v>840</v>
      </c>
      <c r="F462" s="5" t="s">
        <v>841</v>
      </c>
      <c r="G462" s="2" t="str">
        <f t="shared" si="55"/>
        <v>Inscripció RSIPAC+Inscripció RGSEAA</v>
      </c>
    </row>
    <row r="463" spans="1:7" ht="33" customHeight="1" x14ac:dyDescent="0.3">
      <c r="A463" s="5" t="str">
        <f t="shared" si="54"/>
        <v>21</v>
      </c>
      <c r="B463" s="5" t="s">
        <v>782</v>
      </c>
      <c r="C463" s="5" t="s">
        <v>783</v>
      </c>
      <c r="D463" s="5" t="str">
        <f>"021800"</f>
        <v>021800</v>
      </c>
      <c r="E463" s="5" t="s">
        <v>842</v>
      </c>
      <c r="F463" s="5" t="s">
        <v>843</v>
      </c>
      <c r="G463" s="2" t="str">
        <f t="shared" si="55"/>
        <v>Inscripció RSIPAC+Inscripció RGSEAA</v>
      </c>
    </row>
    <row r="464" spans="1:7" ht="33" customHeight="1" x14ac:dyDescent="0.3">
      <c r="A464" s="5" t="str">
        <f t="shared" si="54"/>
        <v>21</v>
      </c>
      <c r="B464" s="5" t="s">
        <v>782</v>
      </c>
      <c r="C464" s="5" t="s">
        <v>783</v>
      </c>
      <c r="D464" s="5" t="str">
        <f>"030100"</f>
        <v>030100</v>
      </c>
      <c r="E464" s="5" t="s">
        <v>844</v>
      </c>
      <c r="F464" s="5" t="s">
        <v>845</v>
      </c>
      <c r="G464" s="2" t="str">
        <f t="shared" si="55"/>
        <v>Inscripció RSIPAC+Inscripció RGSEAA</v>
      </c>
    </row>
    <row r="465" spans="1:7" ht="33" customHeight="1" x14ac:dyDescent="0.3">
      <c r="A465" s="5" t="str">
        <f t="shared" si="54"/>
        <v>21</v>
      </c>
      <c r="B465" s="5" t="s">
        <v>782</v>
      </c>
      <c r="C465" s="5" t="s">
        <v>783</v>
      </c>
      <c r="D465" s="5" t="str">
        <f>"030300"</f>
        <v>030300</v>
      </c>
      <c r="E465" s="5" t="s">
        <v>846</v>
      </c>
      <c r="F465" s="5" t="s">
        <v>847</v>
      </c>
      <c r="G465" s="2" t="str">
        <f t="shared" si="55"/>
        <v>Inscripció RSIPAC+Inscripció RGSEAA</v>
      </c>
    </row>
    <row r="466" spans="1:7" ht="33" customHeight="1" x14ac:dyDescent="0.3">
      <c r="A466" s="5" t="str">
        <f t="shared" ref="A466:A497" si="56">"21"</f>
        <v>21</v>
      </c>
      <c r="B466" s="5" t="s">
        <v>782</v>
      </c>
      <c r="C466" s="5" t="s">
        <v>783</v>
      </c>
      <c r="D466" s="5" t="str">
        <f>"030400"</f>
        <v>030400</v>
      </c>
      <c r="E466" s="5" t="s">
        <v>848</v>
      </c>
      <c r="F466" s="5" t="s">
        <v>849</v>
      </c>
      <c r="G466" s="2" t="str">
        <f t="shared" si="55"/>
        <v>Inscripció RSIPAC+Inscripció RGSEAA</v>
      </c>
    </row>
    <row r="467" spans="1:7" ht="33" customHeight="1" x14ac:dyDescent="0.3">
      <c r="A467" s="5" t="str">
        <f t="shared" si="56"/>
        <v>21</v>
      </c>
      <c r="B467" s="5" t="s">
        <v>782</v>
      </c>
      <c r="C467" s="5" t="s">
        <v>783</v>
      </c>
      <c r="D467" s="5" t="str">
        <f>"030500"</f>
        <v>030500</v>
      </c>
      <c r="E467" s="5" t="s">
        <v>850</v>
      </c>
      <c r="F467" s="5" t="s">
        <v>851</v>
      </c>
      <c r="G467" s="2" t="str">
        <f t="shared" si="55"/>
        <v>Inscripció RSIPAC+Inscripció RGSEAA</v>
      </c>
    </row>
    <row r="468" spans="1:7" ht="33" customHeight="1" x14ac:dyDescent="0.3">
      <c r="A468" s="5" t="str">
        <f t="shared" si="56"/>
        <v>21</v>
      </c>
      <c r="B468" s="5" t="s">
        <v>782</v>
      </c>
      <c r="C468" s="5" t="s">
        <v>783</v>
      </c>
      <c r="D468" s="5" t="str">
        <f>"030600"</f>
        <v>030600</v>
      </c>
      <c r="E468" s="5" t="s">
        <v>852</v>
      </c>
      <c r="F468" s="5" t="s">
        <v>853</v>
      </c>
      <c r="G468" s="2" t="str">
        <f t="shared" si="55"/>
        <v>Inscripció RSIPAC+Inscripció RGSEAA</v>
      </c>
    </row>
    <row r="469" spans="1:7" ht="33" customHeight="1" x14ac:dyDescent="0.3">
      <c r="A469" s="5" t="str">
        <f t="shared" si="56"/>
        <v>21</v>
      </c>
      <c r="B469" s="5" t="s">
        <v>782</v>
      </c>
      <c r="C469" s="5" t="s">
        <v>783</v>
      </c>
      <c r="D469" s="5" t="str">
        <f>"030700"</f>
        <v>030700</v>
      </c>
      <c r="E469" s="5" t="s">
        <v>854</v>
      </c>
      <c r="F469" s="5" t="s">
        <v>855</v>
      </c>
      <c r="G469" s="2" t="str">
        <f t="shared" si="55"/>
        <v>Inscripció RSIPAC+Inscripció RGSEAA</v>
      </c>
    </row>
    <row r="470" spans="1:7" ht="33" customHeight="1" x14ac:dyDescent="0.3">
      <c r="A470" s="5" t="str">
        <f t="shared" si="56"/>
        <v>21</v>
      </c>
      <c r="B470" s="5" t="s">
        <v>782</v>
      </c>
      <c r="C470" s="5" t="s">
        <v>783</v>
      </c>
      <c r="D470" s="5" t="str">
        <f>"030800"</f>
        <v>030800</v>
      </c>
      <c r="E470" s="5" t="s">
        <v>856</v>
      </c>
      <c r="F470" s="5" t="s">
        <v>857</v>
      </c>
      <c r="G470" s="2" t="str">
        <f t="shared" si="55"/>
        <v>Inscripció RSIPAC+Inscripció RGSEAA</v>
      </c>
    </row>
    <row r="471" spans="1:7" ht="33" customHeight="1" x14ac:dyDescent="0.3">
      <c r="A471" s="5" t="str">
        <f t="shared" si="56"/>
        <v>21</v>
      </c>
      <c r="B471" s="5" t="s">
        <v>782</v>
      </c>
      <c r="C471" s="5" t="s">
        <v>783</v>
      </c>
      <c r="D471" s="5" t="str">
        <f>"031000"</f>
        <v>031000</v>
      </c>
      <c r="E471" s="5" t="s">
        <v>858</v>
      </c>
      <c r="F471" s="5" t="s">
        <v>859</v>
      </c>
      <c r="G471" s="2" t="str">
        <f t="shared" si="55"/>
        <v>Inscripció RSIPAC+Inscripció RGSEAA</v>
      </c>
    </row>
    <row r="472" spans="1:7" ht="33" customHeight="1" x14ac:dyDescent="0.3">
      <c r="A472" s="5" t="str">
        <f t="shared" si="56"/>
        <v>21</v>
      </c>
      <c r="B472" s="5" t="s">
        <v>782</v>
      </c>
      <c r="C472" s="5" t="s">
        <v>783</v>
      </c>
      <c r="D472" s="5" t="str">
        <f>"031100"</f>
        <v>031100</v>
      </c>
      <c r="E472" s="5" t="s">
        <v>860</v>
      </c>
      <c r="F472" s="5" t="s">
        <v>861</v>
      </c>
      <c r="G472" s="2" t="str">
        <f t="shared" si="55"/>
        <v>Inscripció RSIPAC+Inscripció RGSEAA</v>
      </c>
    </row>
    <row r="473" spans="1:7" ht="33" customHeight="1" x14ac:dyDescent="0.3">
      <c r="A473" s="5" t="str">
        <f t="shared" si="56"/>
        <v>21</v>
      </c>
      <c r="B473" s="5" t="s">
        <v>782</v>
      </c>
      <c r="C473" s="5" t="s">
        <v>783</v>
      </c>
      <c r="D473" s="5" t="str">
        <f>"031200"</f>
        <v>031200</v>
      </c>
      <c r="E473" s="5" t="s">
        <v>862</v>
      </c>
      <c r="F473" s="5" t="s">
        <v>863</v>
      </c>
      <c r="G473" s="2" t="str">
        <f t="shared" si="55"/>
        <v>Inscripció RSIPAC+Inscripció RGSEAA</v>
      </c>
    </row>
    <row r="474" spans="1:7" ht="33" customHeight="1" x14ac:dyDescent="0.3">
      <c r="A474" s="5" t="str">
        <f t="shared" si="56"/>
        <v>21</v>
      </c>
      <c r="B474" s="5" t="s">
        <v>782</v>
      </c>
      <c r="C474" s="5" t="s">
        <v>783</v>
      </c>
      <c r="D474" s="5" t="str">
        <f>"031300"</f>
        <v>031300</v>
      </c>
      <c r="E474" s="5" t="s">
        <v>864</v>
      </c>
      <c r="F474" s="5" t="s">
        <v>865</v>
      </c>
      <c r="G474" s="2" t="str">
        <f t="shared" si="55"/>
        <v>Inscripció RSIPAC+Inscripció RGSEAA</v>
      </c>
    </row>
    <row r="475" spans="1:7" ht="33" customHeight="1" x14ac:dyDescent="0.3">
      <c r="A475" s="5" t="str">
        <f t="shared" si="56"/>
        <v>21</v>
      </c>
      <c r="B475" s="5" t="s">
        <v>782</v>
      </c>
      <c r="C475" s="5" t="s">
        <v>783</v>
      </c>
      <c r="D475" s="5" t="str">
        <f>"031400"</f>
        <v>031400</v>
      </c>
      <c r="E475" s="5" t="s">
        <v>866</v>
      </c>
      <c r="F475" s="5" t="s">
        <v>867</v>
      </c>
      <c r="G475" s="2" t="str">
        <f t="shared" si="55"/>
        <v>Inscripció RSIPAC+Inscripció RGSEAA</v>
      </c>
    </row>
    <row r="476" spans="1:7" ht="33" customHeight="1" x14ac:dyDescent="0.3">
      <c r="A476" s="5" t="str">
        <f t="shared" si="56"/>
        <v>21</v>
      </c>
      <c r="B476" s="5" t="s">
        <v>782</v>
      </c>
      <c r="C476" s="5" t="s">
        <v>783</v>
      </c>
      <c r="D476" s="5" t="str">
        <f>"031500"</f>
        <v>031500</v>
      </c>
      <c r="E476" s="5" t="s">
        <v>868</v>
      </c>
      <c r="F476" s="5" t="s">
        <v>869</v>
      </c>
      <c r="G476" s="2" t="str">
        <f t="shared" si="55"/>
        <v>Inscripció RSIPAC+Inscripció RGSEAA</v>
      </c>
    </row>
    <row r="477" spans="1:7" ht="33" customHeight="1" x14ac:dyDescent="0.3">
      <c r="A477" s="5" t="str">
        <f t="shared" si="56"/>
        <v>21</v>
      </c>
      <c r="B477" s="5" t="s">
        <v>782</v>
      </c>
      <c r="C477" s="5" t="s">
        <v>783</v>
      </c>
      <c r="D477" s="5" t="str">
        <f>"031600"</f>
        <v>031600</v>
      </c>
      <c r="E477" s="5" t="s">
        <v>870</v>
      </c>
      <c r="F477" s="5" t="s">
        <v>871</v>
      </c>
      <c r="G477" s="2" t="str">
        <f t="shared" si="55"/>
        <v>Inscripció RSIPAC+Inscripció RGSEAA</v>
      </c>
    </row>
    <row r="478" spans="1:7" ht="33" customHeight="1" x14ac:dyDescent="0.3">
      <c r="A478" s="5" t="str">
        <f t="shared" si="56"/>
        <v>21</v>
      </c>
      <c r="B478" s="5" t="s">
        <v>782</v>
      </c>
      <c r="C478" s="5" t="s">
        <v>783</v>
      </c>
      <c r="D478" s="5" t="str">
        <f>"031700"</f>
        <v>031700</v>
      </c>
      <c r="E478" s="5" t="s">
        <v>872</v>
      </c>
      <c r="F478" s="5" t="s">
        <v>873</v>
      </c>
      <c r="G478" s="2" t="str">
        <f t="shared" si="55"/>
        <v>Inscripció RSIPAC+Inscripció RGSEAA</v>
      </c>
    </row>
    <row r="479" spans="1:7" ht="33" customHeight="1" x14ac:dyDescent="0.3">
      <c r="A479" s="5" t="str">
        <f t="shared" si="56"/>
        <v>21</v>
      </c>
      <c r="B479" s="5" t="s">
        <v>782</v>
      </c>
      <c r="C479" s="5" t="s">
        <v>783</v>
      </c>
      <c r="D479" s="5" t="str">
        <f>"031800"</f>
        <v>031800</v>
      </c>
      <c r="E479" s="5" t="s">
        <v>874</v>
      </c>
      <c r="F479" s="5" t="s">
        <v>875</v>
      </c>
      <c r="G479" s="2" t="str">
        <f t="shared" si="55"/>
        <v>Inscripció RSIPAC+Inscripció RGSEAA</v>
      </c>
    </row>
    <row r="480" spans="1:7" ht="33" customHeight="1" x14ac:dyDescent="0.3">
      <c r="A480" s="5" t="str">
        <f t="shared" si="56"/>
        <v>21</v>
      </c>
      <c r="B480" s="5" t="s">
        <v>782</v>
      </c>
      <c r="C480" s="5" t="s">
        <v>783</v>
      </c>
      <c r="D480" s="5" t="str">
        <f>"040100"</f>
        <v>040100</v>
      </c>
      <c r="E480" s="5" t="s">
        <v>876</v>
      </c>
      <c r="F480" s="5" t="s">
        <v>877</v>
      </c>
      <c r="G480" s="2" t="str">
        <f t="shared" si="55"/>
        <v>Inscripció RSIPAC+Inscripció RGSEAA</v>
      </c>
    </row>
    <row r="481" spans="1:7" ht="33" customHeight="1" x14ac:dyDescent="0.3">
      <c r="A481" s="5" t="str">
        <f t="shared" si="56"/>
        <v>21</v>
      </c>
      <c r="B481" s="5" t="s">
        <v>782</v>
      </c>
      <c r="C481" s="5" t="s">
        <v>783</v>
      </c>
      <c r="D481" s="5" t="str">
        <f>"040300"</f>
        <v>040300</v>
      </c>
      <c r="E481" s="5" t="s">
        <v>878</v>
      </c>
      <c r="F481" s="5" t="s">
        <v>879</v>
      </c>
      <c r="G481" s="2" t="str">
        <f t="shared" si="55"/>
        <v>Inscripció RSIPAC+Inscripció RGSEAA</v>
      </c>
    </row>
    <row r="482" spans="1:7" ht="33" customHeight="1" x14ac:dyDescent="0.3">
      <c r="A482" s="5" t="str">
        <f t="shared" si="56"/>
        <v>21</v>
      </c>
      <c r="B482" s="5" t="s">
        <v>782</v>
      </c>
      <c r="C482" s="5" t="s">
        <v>783</v>
      </c>
      <c r="D482" s="5" t="str">
        <f>"040400"</f>
        <v>040400</v>
      </c>
      <c r="E482" s="5" t="s">
        <v>880</v>
      </c>
      <c r="F482" s="5" t="s">
        <v>881</v>
      </c>
      <c r="G482" s="2" t="str">
        <f t="shared" si="55"/>
        <v>Inscripció RSIPAC+Inscripció RGSEAA</v>
      </c>
    </row>
    <row r="483" spans="1:7" ht="33" customHeight="1" x14ac:dyDescent="0.3">
      <c r="A483" s="5" t="str">
        <f t="shared" si="56"/>
        <v>21</v>
      </c>
      <c r="B483" s="5" t="s">
        <v>782</v>
      </c>
      <c r="C483" s="5" t="s">
        <v>783</v>
      </c>
      <c r="D483" s="5" t="str">
        <f>"040500"</f>
        <v>040500</v>
      </c>
      <c r="E483" s="5" t="s">
        <v>882</v>
      </c>
      <c r="F483" s="5" t="s">
        <v>883</v>
      </c>
      <c r="G483" s="2" t="str">
        <f t="shared" si="55"/>
        <v>Inscripció RSIPAC+Inscripció RGSEAA</v>
      </c>
    </row>
    <row r="484" spans="1:7" ht="33" customHeight="1" x14ac:dyDescent="0.3">
      <c r="A484" s="5" t="str">
        <f t="shared" si="56"/>
        <v>21</v>
      </c>
      <c r="B484" s="5" t="s">
        <v>782</v>
      </c>
      <c r="C484" s="5" t="s">
        <v>783</v>
      </c>
      <c r="D484" s="5" t="str">
        <f>"040600"</f>
        <v>040600</v>
      </c>
      <c r="E484" s="5" t="s">
        <v>884</v>
      </c>
      <c r="F484" s="5" t="s">
        <v>885</v>
      </c>
      <c r="G484" s="2" t="str">
        <f t="shared" si="55"/>
        <v>Inscripció RSIPAC+Inscripció RGSEAA</v>
      </c>
    </row>
    <row r="485" spans="1:7" ht="33" customHeight="1" x14ac:dyDescent="0.3">
      <c r="A485" s="5" t="str">
        <f t="shared" si="56"/>
        <v>21</v>
      </c>
      <c r="B485" s="5" t="s">
        <v>782</v>
      </c>
      <c r="C485" s="5" t="s">
        <v>783</v>
      </c>
      <c r="D485" s="5" t="str">
        <f>"040700"</f>
        <v>040700</v>
      </c>
      <c r="E485" s="5" t="s">
        <v>886</v>
      </c>
      <c r="F485" s="5" t="s">
        <v>887</v>
      </c>
      <c r="G485" s="2" t="str">
        <f t="shared" si="55"/>
        <v>Inscripció RSIPAC+Inscripció RGSEAA</v>
      </c>
    </row>
    <row r="486" spans="1:7" ht="33" customHeight="1" x14ac:dyDescent="0.3">
      <c r="A486" s="5" t="str">
        <f t="shared" si="56"/>
        <v>21</v>
      </c>
      <c r="B486" s="5" t="s">
        <v>782</v>
      </c>
      <c r="C486" s="5" t="s">
        <v>783</v>
      </c>
      <c r="D486" s="5" t="str">
        <f>"040800"</f>
        <v>040800</v>
      </c>
      <c r="E486" s="5" t="s">
        <v>888</v>
      </c>
      <c r="F486" s="5" t="s">
        <v>889</v>
      </c>
      <c r="G486" s="2" t="str">
        <f t="shared" si="55"/>
        <v>Inscripció RSIPAC+Inscripció RGSEAA</v>
      </c>
    </row>
    <row r="487" spans="1:7" ht="33" customHeight="1" x14ac:dyDescent="0.3">
      <c r="A487" s="5" t="str">
        <f t="shared" si="56"/>
        <v>21</v>
      </c>
      <c r="B487" s="5" t="s">
        <v>782</v>
      </c>
      <c r="C487" s="5" t="s">
        <v>783</v>
      </c>
      <c r="D487" s="5" t="str">
        <f>"041000"</f>
        <v>041000</v>
      </c>
      <c r="E487" s="5" t="s">
        <v>890</v>
      </c>
      <c r="F487" s="5" t="s">
        <v>891</v>
      </c>
      <c r="G487" s="2" t="str">
        <f t="shared" si="55"/>
        <v>Inscripció RSIPAC+Inscripció RGSEAA</v>
      </c>
    </row>
    <row r="488" spans="1:7" ht="33" customHeight="1" x14ac:dyDescent="0.3">
      <c r="A488" s="5" t="str">
        <f t="shared" si="56"/>
        <v>21</v>
      </c>
      <c r="B488" s="5" t="s">
        <v>782</v>
      </c>
      <c r="C488" s="5" t="s">
        <v>783</v>
      </c>
      <c r="D488" s="5" t="str">
        <f>"041100"</f>
        <v>041100</v>
      </c>
      <c r="E488" s="5" t="s">
        <v>892</v>
      </c>
      <c r="F488" s="5" t="s">
        <v>893</v>
      </c>
      <c r="G488" s="2" t="str">
        <f t="shared" si="55"/>
        <v>Inscripció RSIPAC+Inscripció RGSEAA</v>
      </c>
    </row>
    <row r="489" spans="1:7" ht="33" customHeight="1" x14ac:dyDescent="0.3">
      <c r="A489" s="5" t="str">
        <f t="shared" si="56"/>
        <v>21</v>
      </c>
      <c r="B489" s="5" t="s">
        <v>782</v>
      </c>
      <c r="C489" s="5" t="s">
        <v>783</v>
      </c>
      <c r="D489" s="5" t="str">
        <f>"041200"</f>
        <v>041200</v>
      </c>
      <c r="E489" s="5" t="s">
        <v>894</v>
      </c>
      <c r="F489" s="5" t="s">
        <v>895</v>
      </c>
      <c r="G489" s="2" t="str">
        <f t="shared" si="55"/>
        <v>Inscripció RSIPAC+Inscripció RGSEAA</v>
      </c>
    </row>
    <row r="490" spans="1:7" ht="33" customHeight="1" x14ac:dyDescent="0.3">
      <c r="A490" s="5" t="str">
        <f t="shared" si="56"/>
        <v>21</v>
      </c>
      <c r="B490" s="5" t="s">
        <v>782</v>
      </c>
      <c r="C490" s="5" t="s">
        <v>783</v>
      </c>
      <c r="D490" s="5" t="str">
        <f>"041300"</f>
        <v>041300</v>
      </c>
      <c r="E490" s="5" t="s">
        <v>896</v>
      </c>
      <c r="F490" s="5" t="s">
        <v>897</v>
      </c>
      <c r="G490" s="2" t="str">
        <f t="shared" si="55"/>
        <v>Inscripció RSIPAC+Inscripció RGSEAA</v>
      </c>
    </row>
    <row r="491" spans="1:7" ht="33" customHeight="1" x14ac:dyDescent="0.3">
      <c r="A491" s="5" t="str">
        <f t="shared" si="56"/>
        <v>21</v>
      </c>
      <c r="B491" s="5" t="s">
        <v>782</v>
      </c>
      <c r="C491" s="5" t="s">
        <v>783</v>
      </c>
      <c r="D491" s="5" t="str">
        <f>"041400"</f>
        <v>041400</v>
      </c>
      <c r="E491" s="5" t="s">
        <v>898</v>
      </c>
      <c r="F491" s="5" t="s">
        <v>899</v>
      </c>
      <c r="G491" s="2" t="str">
        <f t="shared" si="55"/>
        <v>Inscripció RSIPAC+Inscripció RGSEAA</v>
      </c>
    </row>
    <row r="492" spans="1:7" ht="33" customHeight="1" x14ac:dyDescent="0.3">
      <c r="A492" s="5" t="str">
        <f t="shared" si="56"/>
        <v>21</v>
      </c>
      <c r="B492" s="5" t="s">
        <v>782</v>
      </c>
      <c r="C492" s="5" t="s">
        <v>783</v>
      </c>
      <c r="D492" s="5" t="str">
        <f>"041500"</f>
        <v>041500</v>
      </c>
      <c r="E492" s="5" t="s">
        <v>900</v>
      </c>
      <c r="F492" s="5" t="s">
        <v>901</v>
      </c>
      <c r="G492" s="2" t="str">
        <f t="shared" si="55"/>
        <v>Inscripció RSIPAC+Inscripció RGSEAA</v>
      </c>
    </row>
    <row r="493" spans="1:7" ht="33" customHeight="1" x14ac:dyDescent="0.3">
      <c r="A493" s="5" t="str">
        <f t="shared" si="56"/>
        <v>21</v>
      </c>
      <c r="B493" s="5" t="s">
        <v>782</v>
      </c>
      <c r="C493" s="5" t="s">
        <v>783</v>
      </c>
      <c r="D493" s="5" t="str">
        <f>"041600"</f>
        <v>041600</v>
      </c>
      <c r="E493" s="5" t="s">
        <v>902</v>
      </c>
      <c r="F493" s="5" t="s">
        <v>903</v>
      </c>
      <c r="G493" s="2" t="str">
        <f t="shared" si="55"/>
        <v>Inscripció RSIPAC+Inscripció RGSEAA</v>
      </c>
    </row>
    <row r="494" spans="1:7" ht="33" customHeight="1" x14ac:dyDescent="0.3">
      <c r="A494" s="5" t="str">
        <f t="shared" si="56"/>
        <v>21</v>
      </c>
      <c r="B494" s="5" t="s">
        <v>782</v>
      </c>
      <c r="C494" s="5" t="s">
        <v>783</v>
      </c>
      <c r="D494" s="5" t="str">
        <f>"041700"</f>
        <v>041700</v>
      </c>
      <c r="E494" s="5" t="s">
        <v>904</v>
      </c>
      <c r="F494" s="5" t="s">
        <v>905</v>
      </c>
      <c r="G494" s="2" t="str">
        <f t="shared" si="55"/>
        <v>Inscripció RSIPAC+Inscripció RGSEAA</v>
      </c>
    </row>
    <row r="495" spans="1:7" ht="33" customHeight="1" x14ac:dyDescent="0.3">
      <c r="A495" s="5" t="str">
        <f t="shared" si="56"/>
        <v>21</v>
      </c>
      <c r="B495" s="5" t="s">
        <v>782</v>
      </c>
      <c r="C495" s="5" t="s">
        <v>783</v>
      </c>
      <c r="D495" s="5" t="str">
        <f>"041800"</f>
        <v>041800</v>
      </c>
      <c r="E495" s="5" t="s">
        <v>906</v>
      </c>
      <c r="F495" s="5" t="s">
        <v>907</v>
      </c>
      <c r="G495" s="2" t="str">
        <f t="shared" si="55"/>
        <v>Inscripció RSIPAC+Inscripció RGSEAA</v>
      </c>
    </row>
    <row r="496" spans="1:7" ht="33" customHeight="1" x14ac:dyDescent="0.3">
      <c r="A496" s="5" t="str">
        <f t="shared" si="56"/>
        <v>21</v>
      </c>
      <c r="B496" s="5" t="s">
        <v>782</v>
      </c>
      <c r="C496" s="5" t="s">
        <v>783</v>
      </c>
      <c r="D496" s="5" t="str">
        <f>"050100"</f>
        <v>050100</v>
      </c>
      <c r="E496" s="5" t="s">
        <v>908</v>
      </c>
      <c r="F496" s="5" t="s">
        <v>909</v>
      </c>
      <c r="G496" s="2" t="str">
        <f t="shared" si="55"/>
        <v>Inscripció RSIPAC+Inscripció RGSEAA</v>
      </c>
    </row>
    <row r="497" spans="1:7" ht="33" customHeight="1" x14ac:dyDescent="0.3">
      <c r="A497" s="5" t="str">
        <f t="shared" si="56"/>
        <v>21</v>
      </c>
      <c r="B497" s="5" t="s">
        <v>782</v>
      </c>
      <c r="C497" s="5" t="s">
        <v>783</v>
      </c>
      <c r="D497" s="5" t="str">
        <f>"050300"</f>
        <v>050300</v>
      </c>
      <c r="E497" s="5" t="s">
        <v>910</v>
      </c>
      <c r="F497" s="5" t="s">
        <v>911</v>
      </c>
      <c r="G497" s="2" t="str">
        <f t="shared" si="55"/>
        <v>Inscripció RSIPAC+Inscripció RGSEAA</v>
      </c>
    </row>
    <row r="498" spans="1:7" ht="33" customHeight="1" x14ac:dyDescent="0.3">
      <c r="A498" s="5" t="str">
        <f t="shared" ref="A498:A512" si="57">"21"</f>
        <v>21</v>
      </c>
      <c r="B498" s="5" t="s">
        <v>782</v>
      </c>
      <c r="C498" s="5" t="s">
        <v>783</v>
      </c>
      <c r="D498" s="5" t="str">
        <f>"050400"</f>
        <v>050400</v>
      </c>
      <c r="E498" s="5" t="s">
        <v>912</v>
      </c>
      <c r="F498" s="5" t="s">
        <v>913</v>
      </c>
      <c r="G498" s="2" t="str">
        <f t="shared" si="55"/>
        <v>Inscripció RSIPAC+Inscripció RGSEAA</v>
      </c>
    </row>
    <row r="499" spans="1:7" ht="33" customHeight="1" x14ac:dyDescent="0.3">
      <c r="A499" s="5" t="str">
        <f t="shared" si="57"/>
        <v>21</v>
      </c>
      <c r="B499" s="5" t="s">
        <v>782</v>
      </c>
      <c r="C499" s="5" t="s">
        <v>783</v>
      </c>
      <c r="D499" s="5" t="str">
        <f>"050500"</f>
        <v>050500</v>
      </c>
      <c r="E499" s="5" t="s">
        <v>914</v>
      </c>
      <c r="F499" s="5" t="s">
        <v>915</v>
      </c>
      <c r="G499" s="2" t="str">
        <f t="shared" si="55"/>
        <v>Inscripció RSIPAC+Inscripció RGSEAA</v>
      </c>
    </row>
    <row r="500" spans="1:7" ht="33" customHeight="1" x14ac:dyDescent="0.3">
      <c r="A500" s="5" t="str">
        <f t="shared" si="57"/>
        <v>21</v>
      </c>
      <c r="B500" s="5" t="s">
        <v>782</v>
      </c>
      <c r="C500" s="5" t="s">
        <v>783</v>
      </c>
      <c r="D500" s="5" t="str">
        <f>"050600"</f>
        <v>050600</v>
      </c>
      <c r="E500" s="5" t="s">
        <v>916</v>
      </c>
      <c r="F500" s="5" t="s">
        <v>917</v>
      </c>
      <c r="G500" s="2" t="str">
        <f t="shared" si="55"/>
        <v>Inscripció RSIPAC+Inscripció RGSEAA</v>
      </c>
    </row>
    <row r="501" spans="1:7" ht="33" customHeight="1" x14ac:dyDescent="0.3">
      <c r="A501" s="5" t="str">
        <f t="shared" si="57"/>
        <v>21</v>
      </c>
      <c r="B501" s="5" t="s">
        <v>782</v>
      </c>
      <c r="C501" s="5" t="s">
        <v>783</v>
      </c>
      <c r="D501" s="5" t="str">
        <f>"050700"</f>
        <v>050700</v>
      </c>
      <c r="E501" s="5" t="s">
        <v>918</v>
      </c>
      <c r="F501" s="5" t="s">
        <v>919</v>
      </c>
      <c r="G501" s="2" t="str">
        <f t="shared" si="55"/>
        <v>Inscripció RSIPAC+Inscripció RGSEAA</v>
      </c>
    </row>
    <row r="502" spans="1:7" ht="33" customHeight="1" x14ac:dyDescent="0.3">
      <c r="A502" s="5" t="str">
        <f t="shared" si="57"/>
        <v>21</v>
      </c>
      <c r="B502" s="5" t="s">
        <v>782</v>
      </c>
      <c r="C502" s="5" t="s">
        <v>783</v>
      </c>
      <c r="D502" s="5" t="str">
        <f>"050800"</f>
        <v>050800</v>
      </c>
      <c r="E502" s="5" t="s">
        <v>920</v>
      </c>
      <c r="F502" s="5" t="s">
        <v>921</v>
      </c>
      <c r="G502" s="2" t="str">
        <f t="shared" si="55"/>
        <v>Inscripció RSIPAC+Inscripció RGSEAA</v>
      </c>
    </row>
    <row r="503" spans="1:7" ht="33" customHeight="1" x14ac:dyDescent="0.3">
      <c r="A503" s="5" t="str">
        <f t="shared" si="57"/>
        <v>21</v>
      </c>
      <c r="B503" s="5" t="s">
        <v>782</v>
      </c>
      <c r="C503" s="5" t="s">
        <v>783</v>
      </c>
      <c r="D503" s="5" t="str">
        <f>"051000"</f>
        <v>051000</v>
      </c>
      <c r="E503" s="5" t="s">
        <v>922</v>
      </c>
      <c r="F503" s="5" t="s">
        <v>923</v>
      </c>
      <c r="G503" s="2" t="str">
        <f t="shared" si="55"/>
        <v>Inscripció RSIPAC+Inscripció RGSEAA</v>
      </c>
    </row>
    <row r="504" spans="1:7" ht="33" customHeight="1" x14ac:dyDescent="0.3">
      <c r="A504" s="5" t="str">
        <f t="shared" si="57"/>
        <v>21</v>
      </c>
      <c r="B504" s="5" t="s">
        <v>782</v>
      </c>
      <c r="C504" s="5" t="s">
        <v>783</v>
      </c>
      <c r="D504" s="5" t="str">
        <f>"051100"</f>
        <v>051100</v>
      </c>
      <c r="E504" s="5" t="s">
        <v>924</v>
      </c>
      <c r="F504" s="5" t="s">
        <v>925</v>
      </c>
      <c r="G504" s="2" t="str">
        <f t="shared" si="55"/>
        <v>Inscripció RSIPAC+Inscripció RGSEAA</v>
      </c>
    </row>
    <row r="505" spans="1:7" ht="33" customHeight="1" x14ac:dyDescent="0.3">
      <c r="A505" s="5" t="str">
        <f t="shared" si="57"/>
        <v>21</v>
      </c>
      <c r="B505" s="5" t="s">
        <v>782</v>
      </c>
      <c r="C505" s="5" t="s">
        <v>783</v>
      </c>
      <c r="D505" s="5" t="str">
        <f>"051200"</f>
        <v>051200</v>
      </c>
      <c r="E505" s="5" t="s">
        <v>926</v>
      </c>
      <c r="F505" s="5" t="s">
        <v>927</v>
      </c>
      <c r="G505" s="2" t="str">
        <f t="shared" si="55"/>
        <v>Inscripció RSIPAC+Inscripció RGSEAA</v>
      </c>
    </row>
    <row r="506" spans="1:7" ht="33" customHeight="1" x14ac:dyDescent="0.3">
      <c r="A506" s="5" t="str">
        <f t="shared" si="57"/>
        <v>21</v>
      </c>
      <c r="B506" s="5" t="s">
        <v>782</v>
      </c>
      <c r="C506" s="5" t="s">
        <v>783</v>
      </c>
      <c r="D506" s="5" t="str">
        <f>"051300"</f>
        <v>051300</v>
      </c>
      <c r="E506" s="5" t="s">
        <v>928</v>
      </c>
      <c r="F506" s="5" t="s">
        <v>929</v>
      </c>
      <c r="G506" s="2" t="str">
        <f t="shared" si="55"/>
        <v>Inscripció RSIPAC+Inscripció RGSEAA</v>
      </c>
    </row>
    <row r="507" spans="1:7" ht="33" customHeight="1" x14ac:dyDescent="0.3">
      <c r="A507" s="5" t="str">
        <f t="shared" si="57"/>
        <v>21</v>
      </c>
      <c r="B507" s="5" t="s">
        <v>782</v>
      </c>
      <c r="C507" s="5" t="s">
        <v>783</v>
      </c>
      <c r="D507" s="5" t="str">
        <f>"051400"</f>
        <v>051400</v>
      </c>
      <c r="E507" s="5" t="s">
        <v>930</v>
      </c>
      <c r="F507" s="5" t="s">
        <v>931</v>
      </c>
      <c r="G507" s="2" t="str">
        <f t="shared" si="55"/>
        <v>Inscripció RSIPAC+Inscripció RGSEAA</v>
      </c>
    </row>
    <row r="508" spans="1:7" ht="33" customHeight="1" x14ac:dyDescent="0.3">
      <c r="A508" s="5" t="str">
        <f t="shared" si="57"/>
        <v>21</v>
      </c>
      <c r="B508" s="5" t="s">
        <v>782</v>
      </c>
      <c r="C508" s="5" t="s">
        <v>783</v>
      </c>
      <c r="D508" s="5" t="str">
        <f>"051500"</f>
        <v>051500</v>
      </c>
      <c r="E508" s="5" t="s">
        <v>932</v>
      </c>
      <c r="F508" s="5" t="s">
        <v>933</v>
      </c>
      <c r="G508" s="2" t="str">
        <f t="shared" si="55"/>
        <v>Inscripció RSIPAC+Inscripció RGSEAA</v>
      </c>
    </row>
    <row r="509" spans="1:7" ht="33" customHeight="1" x14ac:dyDescent="0.3">
      <c r="A509" s="5" t="str">
        <f t="shared" si="57"/>
        <v>21</v>
      </c>
      <c r="B509" s="5" t="s">
        <v>782</v>
      </c>
      <c r="C509" s="5" t="s">
        <v>783</v>
      </c>
      <c r="D509" s="5" t="str">
        <f>"051600"</f>
        <v>051600</v>
      </c>
      <c r="E509" s="5" t="s">
        <v>934</v>
      </c>
      <c r="F509" s="5" t="s">
        <v>935</v>
      </c>
      <c r="G509" s="2" t="str">
        <f t="shared" si="55"/>
        <v>Inscripció RSIPAC+Inscripció RGSEAA</v>
      </c>
    </row>
    <row r="510" spans="1:7" ht="33" customHeight="1" x14ac:dyDescent="0.3">
      <c r="A510" s="5" t="str">
        <f t="shared" si="57"/>
        <v>21</v>
      </c>
      <c r="B510" s="5" t="s">
        <v>782</v>
      </c>
      <c r="C510" s="5" t="s">
        <v>783</v>
      </c>
      <c r="D510" s="5" t="str">
        <f>"051700"</f>
        <v>051700</v>
      </c>
      <c r="E510" s="5" t="s">
        <v>936</v>
      </c>
      <c r="F510" s="5" t="s">
        <v>937</v>
      </c>
      <c r="G510" s="2" t="str">
        <f t="shared" si="55"/>
        <v>Inscripció RSIPAC+Inscripció RGSEAA</v>
      </c>
    </row>
    <row r="511" spans="1:7" ht="33" customHeight="1" x14ac:dyDescent="0.3">
      <c r="A511" s="5" t="str">
        <f t="shared" si="57"/>
        <v>21</v>
      </c>
      <c r="B511" s="5" t="s">
        <v>782</v>
      </c>
      <c r="C511" s="5" t="s">
        <v>783</v>
      </c>
      <c r="D511" s="5" t="str">
        <f>"051800"</f>
        <v>051800</v>
      </c>
      <c r="E511" s="5" t="s">
        <v>938</v>
      </c>
      <c r="F511" s="5" t="s">
        <v>939</v>
      </c>
      <c r="G511" s="2" t="str">
        <f t="shared" si="55"/>
        <v>Inscripció RSIPAC+Inscripció RGSEAA</v>
      </c>
    </row>
    <row r="512" spans="1:7" ht="33" customHeight="1" x14ac:dyDescent="0.3">
      <c r="A512" s="5" t="str">
        <f t="shared" si="57"/>
        <v>21</v>
      </c>
      <c r="B512" s="5" t="s">
        <v>782</v>
      </c>
      <c r="C512" s="5" t="s">
        <v>783</v>
      </c>
      <c r="D512" s="5" t="str">
        <f>"061900"</f>
        <v>061900</v>
      </c>
      <c r="E512" s="5" t="s">
        <v>940</v>
      </c>
      <c r="F512" s="5" t="s">
        <v>941</v>
      </c>
      <c r="G512" s="2" t="str">
        <f t="shared" si="55"/>
        <v>Inscripció RSIPAC+Inscripció RGSEAA</v>
      </c>
    </row>
    <row r="513" spans="1:7" ht="33" customHeight="1" x14ac:dyDescent="0.3">
      <c r="A513" s="5" t="str">
        <f t="shared" ref="A513:A552" si="58">"23"</f>
        <v>23</v>
      </c>
      <c r="B513" s="5" t="s">
        <v>942</v>
      </c>
      <c r="C513" s="5" t="s">
        <v>943</v>
      </c>
      <c r="D513" s="5" t="str">
        <f>"010100"</f>
        <v>010100</v>
      </c>
      <c r="E513" s="5" t="s">
        <v>944</v>
      </c>
      <c r="F513" s="5" t="s">
        <v>945</v>
      </c>
      <c r="G513" s="2" t="str">
        <f t="shared" si="55"/>
        <v>Inscripció RSIPAC+Inscripció RGSEAA</v>
      </c>
    </row>
    <row r="514" spans="1:7" ht="33" customHeight="1" x14ac:dyDescent="0.3">
      <c r="A514" s="5" t="str">
        <f t="shared" si="58"/>
        <v>23</v>
      </c>
      <c r="B514" s="5" t="s">
        <v>942</v>
      </c>
      <c r="C514" s="5" t="s">
        <v>943</v>
      </c>
      <c r="D514" s="5" t="str">
        <f>"010200"</f>
        <v>010200</v>
      </c>
      <c r="E514" s="5" t="s">
        <v>946</v>
      </c>
      <c r="F514" s="5" t="s">
        <v>947</v>
      </c>
      <c r="G514" s="2" t="str">
        <f t="shared" ref="G514:G577" si="59">"Inscripció RSIPAC+Inscripció RGSEAA"</f>
        <v>Inscripció RSIPAC+Inscripció RGSEAA</v>
      </c>
    </row>
    <row r="515" spans="1:7" ht="33" customHeight="1" x14ac:dyDescent="0.3">
      <c r="A515" s="5" t="str">
        <f t="shared" si="58"/>
        <v>23</v>
      </c>
      <c r="B515" s="5" t="s">
        <v>942</v>
      </c>
      <c r="C515" s="5" t="s">
        <v>943</v>
      </c>
      <c r="D515" s="5" t="str">
        <f>"010300"</f>
        <v>010300</v>
      </c>
      <c r="E515" s="5" t="s">
        <v>948</v>
      </c>
      <c r="F515" s="5" t="s">
        <v>949</v>
      </c>
      <c r="G515" s="2" t="str">
        <f t="shared" si="59"/>
        <v>Inscripció RSIPAC+Inscripció RGSEAA</v>
      </c>
    </row>
    <row r="516" spans="1:7" ht="33" customHeight="1" x14ac:dyDescent="0.3">
      <c r="A516" s="5" t="str">
        <f t="shared" si="58"/>
        <v>23</v>
      </c>
      <c r="B516" s="5" t="s">
        <v>942</v>
      </c>
      <c r="C516" s="5" t="s">
        <v>943</v>
      </c>
      <c r="D516" s="5" t="str">
        <f>"010400"</f>
        <v>010400</v>
      </c>
      <c r="E516" s="5" t="s">
        <v>950</v>
      </c>
      <c r="F516" s="5" t="s">
        <v>951</v>
      </c>
      <c r="G516" s="2" t="str">
        <f t="shared" si="59"/>
        <v>Inscripció RSIPAC+Inscripció RGSEAA</v>
      </c>
    </row>
    <row r="517" spans="1:7" ht="33" customHeight="1" x14ac:dyDescent="0.3">
      <c r="A517" s="5" t="str">
        <f t="shared" si="58"/>
        <v>23</v>
      </c>
      <c r="B517" s="5" t="s">
        <v>942</v>
      </c>
      <c r="C517" s="5" t="s">
        <v>943</v>
      </c>
      <c r="D517" s="5" t="str">
        <f>"010500"</f>
        <v>010500</v>
      </c>
      <c r="E517" s="5" t="s">
        <v>952</v>
      </c>
      <c r="F517" s="5" t="s">
        <v>953</v>
      </c>
      <c r="G517" s="2" t="str">
        <f t="shared" si="59"/>
        <v>Inscripció RSIPAC+Inscripció RGSEAA</v>
      </c>
    </row>
    <row r="518" spans="1:7" ht="33" customHeight="1" x14ac:dyDescent="0.3">
      <c r="A518" s="5" t="str">
        <f t="shared" si="58"/>
        <v>23</v>
      </c>
      <c r="B518" s="5" t="s">
        <v>942</v>
      </c>
      <c r="C518" s="5" t="s">
        <v>943</v>
      </c>
      <c r="D518" s="5" t="str">
        <f>"010600"</f>
        <v>010600</v>
      </c>
      <c r="E518" s="5" t="s">
        <v>954</v>
      </c>
      <c r="F518" s="5" t="s">
        <v>955</v>
      </c>
      <c r="G518" s="2" t="str">
        <f t="shared" si="59"/>
        <v>Inscripció RSIPAC+Inscripció RGSEAA</v>
      </c>
    </row>
    <row r="519" spans="1:7" ht="33" customHeight="1" x14ac:dyDescent="0.3">
      <c r="A519" s="5" t="str">
        <f t="shared" si="58"/>
        <v>23</v>
      </c>
      <c r="B519" s="5" t="s">
        <v>942</v>
      </c>
      <c r="C519" s="5" t="s">
        <v>943</v>
      </c>
      <c r="D519" s="5" t="str">
        <f>"010700"</f>
        <v>010700</v>
      </c>
      <c r="E519" s="5" t="s">
        <v>956</v>
      </c>
      <c r="F519" s="5" t="s">
        <v>957</v>
      </c>
      <c r="G519" s="2" t="str">
        <f t="shared" si="59"/>
        <v>Inscripció RSIPAC+Inscripció RGSEAA</v>
      </c>
    </row>
    <row r="520" spans="1:7" ht="33" customHeight="1" x14ac:dyDescent="0.3">
      <c r="A520" s="5" t="str">
        <f t="shared" si="58"/>
        <v>23</v>
      </c>
      <c r="B520" s="5" t="s">
        <v>942</v>
      </c>
      <c r="C520" s="5" t="s">
        <v>943</v>
      </c>
      <c r="D520" s="5" t="str">
        <f>"010800"</f>
        <v>010800</v>
      </c>
      <c r="E520" s="5" t="s">
        <v>958</v>
      </c>
      <c r="F520" s="5" t="s">
        <v>959</v>
      </c>
      <c r="G520" s="2" t="str">
        <f t="shared" si="59"/>
        <v>Inscripció RSIPAC+Inscripció RGSEAA</v>
      </c>
    </row>
    <row r="521" spans="1:7" ht="33" customHeight="1" x14ac:dyDescent="0.3">
      <c r="A521" s="5" t="str">
        <f t="shared" si="58"/>
        <v>23</v>
      </c>
      <c r="B521" s="5" t="s">
        <v>942</v>
      </c>
      <c r="C521" s="5" t="s">
        <v>943</v>
      </c>
      <c r="D521" s="5" t="str">
        <f>"020100"</f>
        <v>020100</v>
      </c>
      <c r="E521" s="5" t="s">
        <v>960</v>
      </c>
      <c r="F521" s="5" t="s">
        <v>961</v>
      </c>
      <c r="G521" s="2" t="str">
        <f t="shared" si="59"/>
        <v>Inscripció RSIPAC+Inscripció RGSEAA</v>
      </c>
    </row>
    <row r="522" spans="1:7" ht="33" customHeight="1" x14ac:dyDescent="0.3">
      <c r="A522" s="5" t="str">
        <f t="shared" si="58"/>
        <v>23</v>
      </c>
      <c r="B522" s="5" t="s">
        <v>942</v>
      </c>
      <c r="C522" s="5" t="s">
        <v>943</v>
      </c>
      <c r="D522" s="5" t="str">
        <f>"020200"</f>
        <v>020200</v>
      </c>
      <c r="E522" s="5" t="s">
        <v>962</v>
      </c>
      <c r="F522" s="5" t="s">
        <v>963</v>
      </c>
      <c r="G522" s="2" t="str">
        <f t="shared" si="59"/>
        <v>Inscripció RSIPAC+Inscripció RGSEAA</v>
      </c>
    </row>
    <row r="523" spans="1:7" ht="33" customHeight="1" x14ac:dyDescent="0.3">
      <c r="A523" s="5" t="str">
        <f t="shared" si="58"/>
        <v>23</v>
      </c>
      <c r="B523" s="5" t="s">
        <v>942</v>
      </c>
      <c r="C523" s="5" t="s">
        <v>943</v>
      </c>
      <c r="D523" s="5" t="str">
        <f>"020300"</f>
        <v>020300</v>
      </c>
      <c r="E523" s="5" t="s">
        <v>964</v>
      </c>
      <c r="F523" s="5" t="s">
        <v>965</v>
      </c>
      <c r="G523" s="2" t="str">
        <f t="shared" si="59"/>
        <v>Inscripció RSIPAC+Inscripció RGSEAA</v>
      </c>
    </row>
    <row r="524" spans="1:7" ht="33" customHeight="1" x14ac:dyDescent="0.3">
      <c r="A524" s="5" t="str">
        <f t="shared" si="58"/>
        <v>23</v>
      </c>
      <c r="B524" s="5" t="s">
        <v>942</v>
      </c>
      <c r="C524" s="5" t="s">
        <v>943</v>
      </c>
      <c r="D524" s="5" t="str">
        <f>"020400"</f>
        <v>020400</v>
      </c>
      <c r="E524" s="5" t="s">
        <v>966</v>
      </c>
      <c r="F524" s="5" t="s">
        <v>967</v>
      </c>
      <c r="G524" s="2" t="str">
        <f t="shared" si="59"/>
        <v>Inscripció RSIPAC+Inscripció RGSEAA</v>
      </c>
    </row>
    <row r="525" spans="1:7" ht="33" customHeight="1" x14ac:dyDescent="0.3">
      <c r="A525" s="5" t="str">
        <f t="shared" si="58"/>
        <v>23</v>
      </c>
      <c r="B525" s="5" t="s">
        <v>942</v>
      </c>
      <c r="C525" s="5" t="s">
        <v>943</v>
      </c>
      <c r="D525" s="5" t="str">
        <f>"020500"</f>
        <v>020500</v>
      </c>
      <c r="E525" s="5" t="s">
        <v>968</v>
      </c>
      <c r="F525" s="5" t="s">
        <v>969</v>
      </c>
      <c r="G525" s="2" t="str">
        <f t="shared" si="59"/>
        <v>Inscripció RSIPAC+Inscripció RGSEAA</v>
      </c>
    </row>
    <row r="526" spans="1:7" ht="33" customHeight="1" x14ac:dyDescent="0.3">
      <c r="A526" s="5" t="str">
        <f t="shared" si="58"/>
        <v>23</v>
      </c>
      <c r="B526" s="5" t="s">
        <v>942</v>
      </c>
      <c r="C526" s="5" t="s">
        <v>943</v>
      </c>
      <c r="D526" s="5" t="str">
        <f>"020600"</f>
        <v>020600</v>
      </c>
      <c r="E526" s="5" t="s">
        <v>970</v>
      </c>
      <c r="F526" s="5" t="s">
        <v>971</v>
      </c>
      <c r="G526" s="2" t="str">
        <f t="shared" si="59"/>
        <v>Inscripció RSIPAC+Inscripció RGSEAA</v>
      </c>
    </row>
    <row r="527" spans="1:7" ht="33" customHeight="1" x14ac:dyDescent="0.3">
      <c r="A527" s="5" t="str">
        <f t="shared" si="58"/>
        <v>23</v>
      </c>
      <c r="B527" s="5" t="s">
        <v>942</v>
      </c>
      <c r="C527" s="5" t="s">
        <v>943</v>
      </c>
      <c r="D527" s="5" t="str">
        <f>"020700"</f>
        <v>020700</v>
      </c>
      <c r="E527" s="5" t="s">
        <v>972</v>
      </c>
      <c r="F527" s="5" t="s">
        <v>973</v>
      </c>
      <c r="G527" s="2" t="str">
        <f t="shared" si="59"/>
        <v>Inscripció RSIPAC+Inscripció RGSEAA</v>
      </c>
    </row>
    <row r="528" spans="1:7" ht="33" customHeight="1" x14ac:dyDescent="0.3">
      <c r="A528" s="5" t="str">
        <f t="shared" si="58"/>
        <v>23</v>
      </c>
      <c r="B528" s="5" t="s">
        <v>942</v>
      </c>
      <c r="C528" s="5" t="s">
        <v>943</v>
      </c>
      <c r="D528" s="5" t="str">
        <f>"020800"</f>
        <v>020800</v>
      </c>
      <c r="E528" s="5" t="s">
        <v>974</v>
      </c>
      <c r="F528" s="5" t="s">
        <v>975</v>
      </c>
      <c r="G528" s="2" t="str">
        <f t="shared" si="59"/>
        <v>Inscripció RSIPAC+Inscripció RGSEAA</v>
      </c>
    </row>
    <row r="529" spans="1:7" ht="33" customHeight="1" x14ac:dyDescent="0.3">
      <c r="A529" s="5" t="str">
        <f t="shared" si="58"/>
        <v>23</v>
      </c>
      <c r="B529" s="5" t="s">
        <v>942</v>
      </c>
      <c r="C529" s="5" t="s">
        <v>943</v>
      </c>
      <c r="D529" s="5" t="str">
        <f>"030100"</f>
        <v>030100</v>
      </c>
      <c r="E529" s="5" t="s">
        <v>976</v>
      </c>
      <c r="F529" s="5" t="s">
        <v>977</v>
      </c>
      <c r="G529" s="2" t="str">
        <f t="shared" si="59"/>
        <v>Inscripció RSIPAC+Inscripció RGSEAA</v>
      </c>
    </row>
    <row r="530" spans="1:7" ht="33" customHeight="1" x14ac:dyDescent="0.3">
      <c r="A530" s="5" t="str">
        <f t="shared" si="58"/>
        <v>23</v>
      </c>
      <c r="B530" s="5" t="s">
        <v>942</v>
      </c>
      <c r="C530" s="5" t="s">
        <v>943</v>
      </c>
      <c r="D530" s="5" t="str">
        <f>"030200"</f>
        <v>030200</v>
      </c>
      <c r="E530" s="5" t="s">
        <v>978</v>
      </c>
      <c r="F530" s="5" t="s">
        <v>979</v>
      </c>
      <c r="G530" s="2" t="str">
        <f t="shared" si="59"/>
        <v>Inscripció RSIPAC+Inscripció RGSEAA</v>
      </c>
    </row>
    <row r="531" spans="1:7" ht="33" customHeight="1" x14ac:dyDescent="0.3">
      <c r="A531" s="5" t="str">
        <f t="shared" si="58"/>
        <v>23</v>
      </c>
      <c r="B531" s="5" t="s">
        <v>942</v>
      </c>
      <c r="C531" s="5" t="s">
        <v>943</v>
      </c>
      <c r="D531" s="5" t="str">
        <f>"030300"</f>
        <v>030300</v>
      </c>
      <c r="E531" s="5" t="s">
        <v>980</v>
      </c>
      <c r="F531" s="5" t="s">
        <v>981</v>
      </c>
      <c r="G531" s="2" t="str">
        <f t="shared" si="59"/>
        <v>Inscripció RSIPAC+Inscripció RGSEAA</v>
      </c>
    </row>
    <row r="532" spans="1:7" ht="33" customHeight="1" x14ac:dyDescent="0.3">
      <c r="A532" s="5" t="str">
        <f t="shared" si="58"/>
        <v>23</v>
      </c>
      <c r="B532" s="5" t="s">
        <v>942</v>
      </c>
      <c r="C532" s="5" t="s">
        <v>943</v>
      </c>
      <c r="D532" s="5" t="str">
        <f>"030400"</f>
        <v>030400</v>
      </c>
      <c r="E532" s="5" t="s">
        <v>982</v>
      </c>
      <c r="F532" s="5" t="s">
        <v>983</v>
      </c>
      <c r="G532" s="2" t="str">
        <f t="shared" si="59"/>
        <v>Inscripció RSIPAC+Inscripció RGSEAA</v>
      </c>
    </row>
    <row r="533" spans="1:7" ht="33" customHeight="1" x14ac:dyDescent="0.3">
      <c r="A533" s="5" t="str">
        <f t="shared" si="58"/>
        <v>23</v>
      </c>
      <c r="B533" s="5" t="s">
        <v>942</v>
      </c>
      <c r="C533" s="5" t="s">
        <v>943</v>
      </c>
      <c r="D533" s="5" t="str">
        <f>"030500"</f>
        <v>030500</v>
      </c>
      <c r="E533" s="5" t="s">
        <v>984</v>
      </c>
      <c r="F533" s="5" t="s">
        <v>985</v>
      </c>
      <c r="G533" s="2" t="str">
        <f t="shared" si="59"/>
        <v>Inscripció RSIPAC+Inscripció RGSEAA</v>
      </c>
    </row>
    <row r="534" spans="1:7" ht="33" customHeight="1" x14ac:dyDescent="0.3">
      <c r="A534" s="5" t="str">
        <f t="shared" si="58"/>
        <v>23</v>
      </c>
      <c r="B534" s="5" t="s">
        <v>942</v>
      </c>
      <c r="C534" s="5" t="s">
        <v>943</v>
      </c>
      <c r="D534" s="5" t="str">
        <f>"030600"</f>
        <v>030600</v>
      </c>
      <c r="E534" s="5" t="s">
        <v>986</v>
      </c>
      <c r="F534" s="5" t="s">
        <v>987</v>
      </c>
      <c r="G534" s="2" t="str">
        <f t="shared" si="59"/>
        <v>Inscripció RSIPAC+Inscripció RGSEAA</v>
      </c>
    </row>
    <row r="535" spans="1:7" ht="33" customHeight="1" x14ac:dyDescent="0.3">
      <c r="A535" s="5" t="str">
        <f t="shared" si="58"/>
        <v>23</v>
      </c>
      <c r="B535" s="5" t="s">
        <v>942</v>
      </c>
      <c r="C535" s="5" t="s">
        <v>943</v>
      </c>
      <c r="D535" s="5" t="str">
        <f>"030700"</f>
        <v>030700</v>
      </c>
      <c r="E535" s="5" t="s">
        <v>988</v>
      </c>
      <c r="F535" s="5" t="s">
        <v>989</v>
      </c>
      <c r="G535" s="2" t="str">
        <f t="shared" si="59"/>
        <v>Inscripció RSIPAC+Inscripció RGSEAA</v>
      </c>
    </row>
    <row r="536" spans="1:7" ht="33" customHeight="1" x14ac:dyDescent="0.3">
      <c r="A536" s="5" t="str">
        <f t="shared" si="58"/>
        <v>23</v>
      </c>
      <c r="B536" s="5" t="s">
        <v>942</v>
      </c>
      <c r="C536" s="5" t="s">
        <v>943</v>
      </c>
      <c r="D536" s="5" t="str">
        <f>"030800"</f>
        <v>030800</v>
      </c>
      <c r="E536" s="5" t="s">
        <v>990</v>
      </c>
      <c r="F536" s="5" t="s">
        <v>991</v>
      </c>
      <c r="G536" s="2" t="str">
        <f t="shared" si="59"/>
        <v>Inscripció RSIPAC+Inscripció RGSEAA</v>
      </c>
    </row>
    <row r="537" spans="1:7" ht="33" customHeight="1" x14ac:dyDescent="0.3">
      <c r="A537" s="5" t="str">
        <f t="shared" si="58"/>
        <v>23</v>
      </c>
      <c r="B537" s="5" t="s">
        <v>942</v>
      </c>
      <c r="C537" s="5" t="s">
        <v>943</v>
      </c>
      <c r="D537" s="5" t="str">
        <f>"040100"</f>
        <v>040100</v>
      </c>
      <c r="E537" s="5" t="s">
        <v>992</v>
      </c>
      <c r="F537" s="5" t="s">
        <v>993</v>
      </c>
      <c r="G537" s="2" t="str">
        <f t="shared" si="59"/>
        <v>Inscripció RSIPAC+Inscripció RGSEAA</v>
      </c>
    </row>
    <row r="538" spans="1:7" ht="33" customHeight="1" x14ac:dyDescent="0.3">
      <c r="A538" s="5" t="str">
        <f t="shared" si="58"/>
        <v>23</v>
      </c>
      <c r="B538" s="5" t="s">
        <v>942</v>
      </c>
      <c r="C538" s="5" t="s">
        <v>943</v>
      </c>
      <c r="D538" s="5" t="str">
        <f>"040200"</f>
        <v>040200</v>
      </c>
      <c r="E538" s="5" t="s">
        <v>994</v>
      </c>
      <c r="F538" s="5" t="s">
        <v>995</v>
      </c>
      <c r="G538" s="2" t="str">
        <f t="shared" si="59"/>
        <v>Inscripció RSIPAC+Inscripció RGSEAA</v>
      </c>
    </row>
    <row r="539" spans="1:7" ht="33" customHeight="1" x14ac:dyDescent="0.3">
      <c r="A539" s="5" t="str">
        <f t="shared" si="58"/>
        <v>23</v>
      </c>
      <c r="B539" s="5" t="s">
        <v>942</v>
      </c>
      <c r="C539" s="5" t="s">
        <v>943</v>
      </c>
      <c r="D539" s="5" t="str">
        <f>"040300"</f>
        <v>040300</v>
      </c>
      <c r="E539" s="5" t="s">
        <v>996</v>
      </c>
      <c r="F539" s="5" t="s">
        <v>997</v>
      </c>
      <c r="G539" s="2" t="str">
        <f t="shared" si="59"/>
        <v>Inscripció RSIPAC+Inscripció RGSEAA</v>
      </c>
    </row>
    <row r="540" spans="1:7" ht="33" customHeight="1" x14ac:dyDescent="0.3">
      <c r="A540" s="5" t="str">
        <f t="shared" si="58"/>
        <v>23</v>
      </c>
      <c r="B540" s="5" t="s">
        <v>942</v>
      </c>
      <c r="C540" s="5" t="s">
        <v>943</v>
      </c>
      <c r="D540" s="5" t="str">
        <f>"040400"</f>
        <v>040400</v>
      </c>
      <c r="E540" s="5" t="s">
        <v>998</v>
      </c>
      <c r="F540" s="5" t="s">
        <v>999</v>
      </c>
      <c r="G540" s="2" t="str">
        <f t="shared" si="59"/>
        <v>Inscripció RSIPAC+Inscripció RGSEAA</v>
      </c>
    </row>
    <row r="541" spans="1:7" ht="33" customHeight="1" x14ac:dyDescent="0.3">
      <c r="A541" s="5" t="str">
        <f t="shared" si="58"/>
        <v>23</v>
      </c>
      <c r="B541" s="5" t="s">
        <v>942</v>
      </c>
      <c r="C541" s="5" t="s">
        <v>943</v>
      </c>
      <c r="D541" s="5" t="str">
        <f>"040500"</f>
        <v>040500</v>
      </c>
      <c r="E541" s="5" t="s">
        <v>1000</v>
      </c>
      <c r="F541" s="5" t="s">
        <v>1001</v>
      </c>
      <c r="G541" s="2" t="str">
        <f t="shared" si="59"/>
        <v>Inscripció RSIPAC+Inscripció RGSEAA</v>
      </c>
    </row>
    <row r="542" spans="1:7" ht="33" customHeight="1" x14ac:dyDescent="0.3">
      <c r="A542" s="5" t="str">
        <f t="shared" si="58"/>
        <v>23</v>
      </c>
      <c r="B542" s="5" t="s">
        <v>942</v>
      </c>
      <c r="C542" s="5" t="s">
        <v>943</v>
      </c>
      <c r="D542" s="5" t="str">
        <f>"040600"</f>
        <v>040600</v>
      </c>
      <c r="E542" s="5" t="s">
        <v>1002</v>
      </c>
      <c r="F542" s="5" t="s">
        <v>1003</v>
      </c>
      <c r="G542" s="2" t="str">
        <f t="shared" si="59"/>
        <v>Inscripció RSIPAC+Inscripció RGSEAA</v>
      </c>
    </row>
    <row r="543" spans="1:7" ht="33" customHeight="1" x14ac:dyDescent="0.3">
      <c r="A543" s="5" t="str">
        <f t="shared" si="58"/>
        <v>23</v>
      </c>
      <c r="B543" s="5" t="s">
        <v>942</v>
      </c>
      <c r="C543" s="5" t="s">
        <v>943</v>
      </c>
      <c r="D543" s="5" t="str">
        <f>"040700"</f>
        <v>040700</v>
      </c>
      <c r="E543" s="5" t="s">
        <v>1004</v>
      </c>
      <c r="F543" s="5" t="s">
        <v>1005</v>
      </c>
      <c r="G543" s="2" t="str">
        <f t="shared" si="59"/>
        <v>Inscripció RSIPAC+Inscripció RGSEAA</v>
      </c>
    </row>
    <row r="544" spans="1:7" ht="33" customHeight="1" x14ac:dyDescent="0.3">
      <c r="A544" s="5" t="str">
        <f t="shared" si="58"/>
        <v>23</v>
      </c>
      <c r="B544" s="5" t="s">
        <v>942</v>
      </c>
      <c r="C544" s="5" t="s">
        <v>943</v>
      </c>
      <c r="D544" s="5" t="str">
        <f>"040800"</f>
        <v>040800</v>
      </c>
      <c r="E544" s="5" t="s">
        <v>1006</v>
      </c>
      <c r="F544" s="5" t="s">
        <v>1007</v>
      </c>
      <c r="G544" s="2" t="str">
        <f t="shared" si="59"/>
        <v>Inscripció RSIPAC+Inscripció RGSEAA</v>
      </c>
    </row>
    <row r="545" spans="1:7" ht="33" customHeight="1" x14ac:dyDescent="0.3">
      <c r="A545" s="5" t="str">
        <f t="shared" si="58"/>
        <v>23</v>
      </c>
      <c r="B545" s="5" t="s">
        <v>942</v>
      </c>
      <c r="C545" s="5" t="s">
        <v>943</v>
      </c>
      <c r="D545" s="5" t="str">
        <f>"050100"</f>
        <v>050100</v>
      </c>
      <c r="E545" s="5" t="s">
        <v>1008</v>
      </c>
      <c r="F545" s="5" t="s">
        <v>1009</v>
      </c>
      <c r="G545" s="2" t="str">
        <f t="shared" si="59"/>
        <v>Inscripció RSIPAC+Inscripció RGSEAA</v>
      </c>
    </row>
    <row r="546" spans="1:7" ht="33" customHeight="1" x14ac:dyDescent="0.3">
      <c r="A546" s="5" t="str">
        <f t="shared" si="58"/>
        <v>23</v>
      </c>
      <c r="B546" s="5" t="s">
        <v>942</v>
      </c>
      <c r="C546" s="5" t="s">
        <v>943</v>
      </c>
      <c r="D546" s="5" t="str">
        <f>"050200"</f>
        <v>050200</v>
      </c>
      <c r="E546" s="5" t="s">
        <v>1010</v>
      </c>
      <c r="F546" s="5" t="s">
        <v>1011</v>
      </c>
      <c r="G546" s="2" t="str">
        <f t="shared" si="59"/>
        <v>Inscripció RSIPAC+Inscripció RGSEAA</v>
      </c>
    </row>
    <row r="547" spans="1:7" ht="33" customHeight="1" x14ac:dyDescent="0.3">
      <c r="A547" s="5" t="str">
        <f t="shared" si="58"/>
        <v>23</v>
      </c>
      <c r="B547" s="5" t="s">
        <v>942</v>
      </c>
      <c r="C547" s="5" t="s">
        <v>943</v>
      </c>
      <c r="D547" s="5" t="str">
        <f>"050300"</f>
        <v>050300</v>
      </c>
      <c r="E547" s="5" t="s">
        <v>1012</v>
      </c>
      <c r="F547" s="5" t="s">
        <v>1013</v>
      </c>
      <c r="G547" s="2" t="str">
        <f t="shared" si="59"/>
        <v>Inscripció RSIPAC+Inscripció RGSEAA</v>
      </c>
    </row>
    <row r="548" spans="1:7" ht="33" customHeight="1" x14ac:dyDescent="0.3">
      <c r="A548" s="5" t="str">
        <f t="shared" si="58"/>
        <v>23</v>
      </c>
      <c r="B548" s="5" t="s">
        <v>942</v>
      </c>
      <c r="C548" s="5" t="s">
        <v>943</v>
      </c>
      <c r="D548" s="5" t="str">
        <f>"050400"</f>
        <v>050400</v>
      </c>
      <c r="E548" s="5" t="s">
        <v>1014</v>
      </c>
      <c r="F548" s="5" t="s">
        <v>1015</v>
      </c>
      <c r="G548" s="2" t="str">
        <f t="shared" si="59"/>
        <v>Inscripció RSIPAC+Inscripció RGSEAA</v>
      </c>
    </row>
    <row r="549" spans="1:7" ht="33" customHeight="1" x14ac:dyDescent="0.3">
      <c r="A549" s="5" t="str">
        <f t="shared" si="58"/>
        <v>23</v>
      </c>
      <c r="B549" s="5" t="s">
        <v>942</v>
      </c>
      <c r="C549" s="5" t="s">
        <v>943</v>
      </c>
      <c r="D549" s="5" t="str">
        <f>"050500"</f>
        <v>050500</v>
      </c>
      <c r="E549" s="5" t="s">
        <v>1016</v>
      </c>
      <c r="F549" s="5" t="s">
        <v>1017</v>
      </c>
      <c r="G549" s="2" t="str">
        <f t="shared" si="59"/>
        <v>Inscripció RSIPAC+Inscripció RGSEAA</v>
      </c>
    </row>
    <row r="550" spans="1:7" ht="33" customHeight="1" x14ac:dyDescent="0.3">
      <c r="A550" s="5" t="str">
        <f t="shared" si="58"/>
        <v>23</v>
      </c>
      <c r="B550" s="5" t="s">
        <v>942</v>
      </c>
      <c r="C550" s="5" t="s">
        <v>943</v>
      </c>
      <c r="D550" s="5" t="str">
        <f>"050600"</f>
        <v>050600</v>
      </c>
      <c r="E550" s="5" t="s">
        <v>1018</v>
      </c>
      <c r="F550" s="5" t="s">
        <v>1019</v>
      </c>
      <c r="G550" s="2" t="str">
        <f t="shared" si="59"/>
        <v>Inscripció RSIPAC+Inscripció RGSEAA</v>
      </c>
    </row>
    <row r="551" spans="1:7" ht="33" customHeight="1" x14ac:dyDescent="0.3">
      <c r="A551" s="5" t="str">
        <f t="shared" si="58"/>
        <v>23</v>
      </c>
      <c r="B551" s="5" t="s">
        <v>942</v>
      </c>
      <c r="C551" s="5" t="s">
        <v>943</v>
      </c>
      <c r="D551" s="5" t="str">
        <f>"050700"</f>
        <v>050700</v>
      </c>
      <c r="E551" s="5" t="s">
        <v>1020</v>
      </c>
      <c r="F551" s="5" t="s">
        <v>1021</v>
      </c>
      <c r="G551" s="2" t="str">
        <f t="shared" si="59"/>
        <v>Inscripció RSIPAC+Inscripció RGSEAA</v>
      </c>
    </row>
    <row r="552" spans="1:7" ht="33" customHeight="1" x14ac:dyDescent="0.3">
      <c r="A552" s="5" t="str">
        <f t="shared" si="58"/>
        <v>23</v>
      </c>
      <c r="B552" s="5" t="s">
        <v>942</v>
      </c>
      <c r="C552" s="5" t="s">
        <v>943</v>
      </c>
      <c r="D552" s="5" t="str">
        <f>"050800"</f>
        <v>050800</v>
      </c>
      <c r="E552" s="5" t="s">
        <v>1022</v>
      </c>
      <c r="F552" s="5" t="s">
        <v>1023</v>
      </c>
      <c r="G552" s="2" t="str">
        <f t="shared" si="59"/>
        <v>Inscripció RSIPAC+Inscripció RGSEAA</v>
      </c>
    </row>
    <row r="553" spans="1:7" ht="33" customHeight="1" x14ac:dyDescent="0.3">
      <c r="A553" s="5" t="str">
        <f t="shared" ref="A553:A577" si="60">"24"</f>
        <v>24</v>
      </c>
      <c r="B553" s="5" t="s">
        <v>1024</v>
      </c>
      <c r="C553" s="5" t="s">
        <v>1025</v>
      </c>
      <c r="D553" s="5" t="str">
        <f>"010100"</f>
        <v>010100</v>
      </c>
      <c r="E553" s="5" t="s">
        <v>1026</v>
      </c>
      <c r="F553" s="5" t="s">
        <v>1027</v>
      </c>
      <c r="G553" s="2" t="str">
        <f t="shared" si="59"/>
        <v>Inscripció RSIPAC+Inscripció RGSEAA</v>
      </c>
    </row>
    <row r="554" spans="1:7" ht="33" customHeight="1" x14ac:dyDescent="0.3">
      <c r="A554" s="5" t="str">
        <f t="shared" si="60"/>
        <v>24</v>
      </c>
      <c r="B554" s="5" t="s">
        <v>1024</v>
      </c>
      <c r="C554" s="5" t="s">
        <v>1025</v>
      </c>
      <c r="D554" s="5" t="str">
        <f>"010200"</f>
        <v>010200</v>
      </c>
      <c r="E554" s="5" t="s">
        <v>1028</v>
      </c>
      <c r="F554" s="5" t="s">
        <v>1029</v>
      </c>
      <c r="G554" s="2" t="str">
        <f t="shared" si="59"/>
        <v>Inscripció RSIPAC+Inscripció RGSEAA</v>
      </c>
    </row>
    <row r="555" spans="1:7" ht="33" customHeight="1" x14ac:dyDescent="0.3">
      <c r="A555" s="5" t="str">
        <f t="shared" si="60"/>
        <v>24</v>
      </c>
      <c r="B555" s="5" t="s">
        <v>1024</v>
      </c>
      <c r="C555" s="5" t="s">
        <v>1025</v>
      </c>
      <c r="D555" s="5" t="str">
        <f>"010300"</f>
        <v>010300</v>
      </c>
      <c r="E555" s="5" t="s">
        <v>1030</v>
      </c>
      <c r="F555" s="5" t="s">
        <v>1031</v>
      </c>
      <c r="G555" s="2" t="str">
        <f t="shared" si="59"/>
        <v>Inscripció RSIPAC+Inscripció RGSEAA</v>
      </c>
    </row>
    <row r="556" spans="1:7" ht="33" customHeight="1" x14ac:dyDescent="0.3">
      <c r="A556" s="5" t="str">
        <f t="shared" si="60"/>
        <v>24</v>
      </c>
      <c r="B556" s="5" t="s">
        <v>1024</v>
      </c>
      <c r="C556" s="5" t="s">
        <v>1025</v>
      </c>
      <c r="D556" s="5" t="str">
        <f>"010400"</f>
        <v>010400</v>
      </c>
      <c r="E556" s="5" t="s">
        <v>549</v>
      </c>
      <c r="F556" s="5" t="s">
        <v>550</v>
      </c>
      <c r="G556" s="2" t="str">
        <f t="shared" si="59"/>
        <v>Inscripció RSIPAC+Inscripció RGSEAA</v>
      </c>
    </row>
    <row r="557" spans="1:7" ht="33" customHeight="1" x14ac:dyDescent="0.3">
      <c r="A557" s="5" t="str">
        <f t="shared" si="60"/>
        <v>24</v>
      </c>
      <c r="B557" s="5" t="s">
        <v>1024</v>
      </c>
      <c r="C557" s="5" t="s">
        <v>1025</v>
      </c>
      <c r="D557" s="5" t="str">
        <f>"010500"</f>
        <v>010500</v>
      </c>
      <c r="E557" s="5" t="s">
        <v>1032</v>
      </c>
      <c r="F557" s="5" t="s">
        <v>1033</v>
      </c>
      <c r="G557" s="2" t="str">
        <f t="shared" si="59"/>
        <v>Inscripció RSIPAC+Inscripció RGSEAA</v>
      </c>
    </row>
    <row r="558" spans="1:7" ht="33" customHeight="1" x14ac:dyDescent="0.3">
      <c r="A558" s="5" t="str">
        <f t="shared" si="60"/>
        <v>24</v>
      </c>
      <c r="B558" s="5" t="s">
        <v>1024</v>
      </c>
      <c r="C558" s="5" t="s">
        <v>1025</v>
      </c>
      <c r="D558" s="5" t="str">
        <f>"020100"</f>
        <v>020100</v>
      </c>
      <c r="E558" s="5" t="s">
        <v>1034</v>
      </c>
      <c r="F558" s="5" t="s">
        <v>1035</v>
      </c>
      <c r="G558" s="2" t="str">
        <f t="shared" si="59"/>
        <v>Inscripció RSIPAC+Inscripció RGSEAA</v>
      </c>
    </row>
    <row r="559" spans="1:7" ht="33" customHeight="1" x14ac:dyDescent="0.3">
      <c r="A559" s="5" t="str">
        <f t="shared" si="60"/>
        <v>24</v>
      </c>
      <c r="B559" s="5" t="s">
        <v>1024</v>
      </c>
      <c r="C559" s="5" t="s">
        <v>1025</v>
      </c>
      <c r="D559" s="5" t="str">
        <f>"020200"</f>
        <v>020200</v>
      </c>
      <c r="E559" s="5" t="s">
        <v>1036</v>
      </c>
      <c r="F559" s="5" t="s">
        <v>1037</v>
      </c>
      <c r="G559" s="2" t="str">
        <f t="shared" si="59"/>
        <v>Inscripció RSIPAC+Inscripció RGSEAA</v>
      </c>
    </row>
    <row r="560" spans="1:7" ht="33" customHeight="1" x14ac:dyDescent="0.3">
      <c r="A560" s="5" t="str">
        <f t="shared" si="60"/>
        <v>24</v>
      </c>
      <c r="B560" s="5" t="s">
        <v>1024</v>
      </c>
      <c r="C560" s="5" t="s">
        <v>1025</v>
      </c>
      <c r="D560" s="5" t="str">
        <f>"020300"</f>
        <v>020300</v>
      </c>
      <c r="E560" s="5" t="s">
        <v>1038</v>
      </c>
      <c r="F560" s="5" t="s">
        <v>1039</v>
      </c>
      <c r="G560" s="2" t="str">
        <f t="shared" si="59"/>
        <v>Inscripció RSIPAC+Inscripció RGSEAA</v>
      </c>
    </row>
    <row r="561" spans="1:7" ht="33" customHeight="1" x14ac:dyDescent="0.3">
      <c r="A561" s="5" t="str">
        <f t="shared" si="60"/>
        <v>24</v>
      </c>
      <c r="B561" s="5" t="s">
        <v>1024</v>
      </c>
      <c r="C561" s="5" t="s">
        <v>1025</v>
      </c>
      <c r="D561" s="5" t="str">
        <f>"020400"</f>
        <v>020400</v>
      </c>
      <c r="E561" s="5" t="s">
        <v>563</v>
      </c>
      <c r="F561" s="5" t="s">
        <v>564</v>
      </c>
      <c r="G561" s="2" t="str">
        <f t="shared" si="59"/>
        <v>Inscripció RSIPAC+Inscripció RGSEAA</v>
      </c>
    </row>
    <row r="562" spans="1:7" ht="33" customHeight="1" x14ac:dyDescent="0.3">
      <c r="A562" s="5" t="str">
        <f t="shared" si="60"/>
        <v>24</v>
      </c>
      <c r="B562" s="5" t="s">
        <v>1024</v>
      </c>
      <c r="C562" s="5" t="s">
        <v>1025</v>
      </c>
      <c r="D562" s="5" t="str">
        <f>"020500"</f>
        <v>020500</v>
      </c>
      <c r="E562" s="5" t="s">
        <v>1040</v>
      </c>
      <c r="F562" s="5" t="s">
        <v>1041</v>
      </c>
      <c r="G562" s="2" t="str">
        <f t="shared" si="59"/>
        <v>Inscripció RSIPAC+Inscripció RGSEAA</v>
      </c>
    </row>
    <row r="563" spans="1:7" ht="33" customHeight="1" x14ac:dyDescent="0.3">
      <c r="A563" s="5" t="str">
        <f t="shared" si="60"/>
        <v>24</v>
      </c>
      <c r="B563" s="5" t="s">
        <v>1024</v>
      </c>
      <c r="C563" s="5" t="s">
        <v>1025</v>
      </c>
      <c r="D563" s="5" t="str">
        <f>"030100"</f>
        <v>030100</v>
      </c>
      <c r="E563" s="5" t="s">
        <v>1042</v>
      </c>
      <c r="F563" s="5" t="s">
        <v>1043</v>
      </c>
      <c r="G563" s="2" t="str">
        <f t="shared" si="59"/>
        <v>Inscripció RSIPAC+Inscripció RGSEAA</v>
      </c>
    </row>
    <row r="564" spans="1:7" ht="33" customHeight="1" x14ac:dyDescent="0.3">
      <c r="A564" s="5" t="str">
        <f t="shared" si="60"/>
        <v>24</v>
      </c>
      <c r="B564" s="5" t="s">
        <v>1024</v>
      </c>
      <c r="C564" s="5" t="s">
        <v>1025</v>
      </c>
      <c r="D564" s="5" t="str">
        <f>"030200"</f>
        <v>030200</v>
      </c>
      <c r="E564" s="5" t="s">
        <v>1044</v>
      </c>
      <c r="F564" s="5" t="s">
        <v>1045</v>
      </c>
      <c r="G564" s="2" t="str">
        <f t="shared" si="59"/>
        <v>Inscripció RSIPAC+Inscripció RGSEAA</v>
      </c>
    </row>
    <row r="565" spans="1:7" ht="33" customHeight="1" x14ac:dyDescent="0.3">
      <c r="A565" s="5" t="str">
        <f t="shared" si="60"/>
        <v>24</v>
      </c>
      <c r="B565" s="5" t="s">
        <v>1024</v>
      </c>
      <c r="C565" s="5" t="s">
        <v>1025</v>
      </c>
      <c r="D565" s="5" t="str">
        <f>"030300"</f>
        <v>030300</v>
      </c>
      <c r="E565" s="5" t="s">
        <v>1046</v>
      </c>
      <c r="F565" s="5" t="s">
        <v>1047</v>
      </c>
      <c r="G565" s="2" t="str">
        <f t="shared" si="59"/>
        <v>Inscripció RSIPAC+Inscripció RGSEAA</v>
      </c>
    </row>
    <row r="566" spans="1:7" ht="33" customHeight="1" x14ac:dyDescent="0.3">
      <c r="A566" s="5" t="str">
        <f t="shared" si="60"/>
        <v>24</v>
      </c>
      <c r="B566" s="5" t="s">
        <v>1024</v>
      </c>
      <c r="C566" s="5" t="s">
        <v>1025</v>
      </c>
      <c r="D566" s="5" t="str">
        <f>"030400"</f>
        <v>030400</v>
      </c>
      <c r="E566" s="5" t="s">
        <v>578</v>
      </c>
      <c r="F566" s="5" t="s">
        <v>579</v>
      </c>
      <c r="G566" s="2" t="str">
        <f t="shared" si="59"/>
        <v>Inscripció RSIPAC+Inscripció RGSEAA</v>
      </c>
    </row>
    <row r="567" spans="1:7" ht="33" customHeight="1" x14ac:dyDescent="0.3">
      <c r="A567" s="5" t="str">
        <f t="shared" si="60"/>
        <v>24</v>
      </c>
      <c r="B567" s="5" t="s">
        <v>1024</v>
      </c>
      <c r="C567" s="5" t="s">
        <v>1025</v>
      </c>
      <c r="D567" s="5" t="str">
        <f>"030500"</f>
        <v>030500</v>
      </c>
      <c r="E567" s="5" t="s">
        <v>1048</v>
      </c>
      <c r="F567" s="5" t="s">
        <v>1049</v>
      </c>
      <c r="G567" s="2" t="str">
        <f t="shared" si="59"/>
        <v>Inscripció RSIPAC+Inscripció RGSEAA</v>
      </c>
    </row>
    <row r="568" spans="1:7" ht="33" customHeight="1" x14ac:dyDescent="0.3">
      <c r="A568" s="5" t="str">
        <f t="shared" si="60"/>
        <v>24</v>
      </c>
      <c r="B568" s="5" t="s">
        <v>1024</v>
      </c>
      <c r="C568" s="5" t="s">
        <v>1025</v>
      </c>
      <c r="D568" s="5" t="str">
        <f>"040100"</f>
        <v>040100</v>
      </c>
      <c r="E568" s="5" t="s">
        <v>1050</v>
      </c>
      <c r="F568" s="5" t="s">
        <v>1051</v>
      </c>
      <c r="G568" s="2" t="str">
        <f t="shared" si="59"/>
        <v>Inscripció RSIPAC+Inscripció RGSEAA</v>
      </c>
    </row>
    <row r="569" spans="1:7" ht="33" customHeight="1" x14ac:dyDescent="0.3">
      <c r="A569" s="5" t="str">
        <f t="shared" si="60"/>
        <v>24</v>
      </c>
      <c r="B569" s="5" t="s">
        <v>1024</v>
      </c>
      <c r="C569" s="5" t="s">
        <v>1025</v>
      </c>
      <c r="D569" s="5" t="str">
        <f>"040200"</f>
        <v>040200</v>
      </c>
      <c r="E569" s="5" t="s">
        <v>1052</v>
      </c>
      <c r="F569" s="5" t="s">
        <v>1053</v>
      </c>
      <c r="G569" s="2" t="str">
        <f t="shared" si="59"/>
        <v>Inscripció RSIPAC+Inscripció RGSEAA</v>
      </c>
    </row>
    <row r="570" spans="1:7" ht="33" customHeight="1" x14ac:dyDescent="0.3">
      <c r="A570" s="5" t="str">
        <f t="shared" si="60"/>
        <v>24</v>
      </c>
      <c r="B570" s="5" t="s">
        <v>1024</v>
      </c>
      <c r="C570" s="5" t="s">
        <v>1025</v>
      </c>
      <c r="D570" s="5" t="str">
        <f>"040300"</f>
        <v>040300</v>
      </c>
      <c r="E570" s="5" t="s">
        <v>1054</v>
      </c>
      <c r="F570" s="5" t="s">
        <v>1055</v>
      </c>
      <c r="G570" s="2" t="str">
        <f t="shared" si="59"/>
        <v>Inscripció RSIPAC+Inscripció RGSEAA</v>
      </c>
    </row>
    <row r="571" spans="1:7" ht="33" customHeight="1" x14ac:dyDescent="0.3">
      <c r="A571" s="5" t="str">
        <f t="shared" si="60"/>
        <v>24</v>
      </c>
      <c r="B571" s="5" t="s">
        <v>1024</v>
      </c>
      <c r="C571" s="5" t="s">
        <v>1025</v>
      </c>
      <c r="D571" s="5" t="str">
        <f>"040400"</f>
        <v>040400</v>
      </c>
      <c r="E571" s="5" t="s">
        <v>596</v>
      </c>
      <c r="F571" s="5" t="s">
        <v>597</v>
      </c>
      <c r="G571" s="2" t="str">
        <f t="shared" si="59"/>
        <v>Inscripció RSIPAC+Inscripció RGSEAA</v>
      </c>
    </row>
    <row r="572" spans="1:7" ht="33" customHeight="1" x14ac:dyDescent="0.3">
      <c r="A572" s="5" t="str">
        <f t="shared" si="60"/>
        <v>24</v>
      </c>
      <c r="B572" s="5" t="s">
        <v>1024</v>
      </c>
      <c r="C572" s="5" t="s">
        <v>1025</v>
      </c>
      <c r="D572" s="5" t="str">
        <f>"040500"</f>
        <v>040500</v>
      </c>
      <c r="E572" s="5" t="s">
        <v>1056</v>
      </c>
      <c r="F572" s="5" t="s">
        <v>1057</v>
      </c>
      <c r="G572" s="2" t="str">
        <f t="shared" si="59"/>
        <v>Inscripció RSIPAC+Inscripció RGSEAA</v>
      </c>
    </row>
    <row r="573" spans="1:7" ht="33" customHeight="1" x14ac:dyDescent="0.3">
      <c r="A573" s="5" t="str">
        <f t="shared" si="60"/>
        <v>24</v>
      </c>
      <c r="B573" s="5" t="s">
        <v>1024</v>
      </c>
      <c r="C573" s="5" t="s">
        <v>1025</v>
      </c>
      <c r="D573" s="5" t="str">
        <f>"050100"</f>
        <v>050100</v>
      </c>
      <c r="E573" s="5" t="s">
        <v>1058</v>
      </c>
      <c r="F573" s="5" t="s">
        <v>1059</v>
      </c>
      <c r="G573" s="2" t="str">
        <f t="shared" si="59"/>
        <v>Inscripció RSIPAC+Inscripció RGSEAA</v>
      </c>
    </row>
    <row r="574" spans="1:7" ht="33" customHeight="1" x14ac:dyDescent="0.3">
      <c r="A574" s="5" t="str">
        <f t="shared" si="60"/>
        <v>24</v>
      </c>
      <c r="B574" s="5" t="s">
        <v>1024</v>
      </c>
      <c r="C574" s="5" t="s">
        <v>1025</v>
      </c>
      <c r="D574" s="5" t="str">
        <f>"050200"</f>
        <v>050200</v>
      </c>
      <c r="E574" s="5" t="s">
        <v>1060</v>
      </c>
      <c r="F574" s="5" t="s">
        <v>1061</v>
      </c>
      <c r="G574" s="2" t="str">
        <f t="shared" si="59"/>
        <v>Inscripció RSIPAC+Inscripció RGSEAA</v>
      </c>
    </row>
    <row r="575" spans="1:7" ht="33" customHeight="1" x14ac:dyDescent="0.3">
      <c r="A575" s="5" t="str">
        <f t="shared" si="60"/>
        <v>24</v>
      </c>
      <c r="B575" s="5" t="s">
        <v>1024</v>
      </c>
      <c r="C575" s="5" t="s">
        <v>1025</v>
      </c>
      <c r="D575" s="5" t="str">
        <f>"050300"</f>
        <v>050300</v>
      </c>
      <c r="E575" s="5" t="s">
        <v>1062</v>
      </c>
      <c r="F575" s="5" t="s">
        <v>1063</v>
      </c>
      <c r="G575" s="2" t="str">
        <f t="shared" si="59"/>
        <v>Inscripció RSIPAC+Inscripció RGSEAA</v>
      </c>
    </row>
    <row r="576" spans="1:7" ht="33" customHeight="1" x14ac:dyDescent="0.3">
      <c r="A576" s="5" t="str">
        <f t="shared" si="60"/>
        <v>24</v>
      </c>
      <c r="B576" s="5" t="s">
        <v>1024</v>
      </c>
      <c r="C576" s="5" t="s">
        <v>1025</v>
      </c>
      <c r="D576" s="5" t="str">
        <f>"050400"</f>
        <v>050400</v>
      </c>
      <c r="E576" s="5" t="s">
        <v>610</v>
      </c>
      <c r="F576" s="5" t="s">
        <v>611</v>
      </c>
      <c r="G576" s="2" t="str">
        <f t="shared" si="59"/>
        <v>Inscripció RSIPAC+Inscripció RGSEAA</v>
      </c>
    </row>
    <row r="577" spans="1:7" ht="33" customHeight="1" x14ac:dyDescent="0.3">
      <c r="A577" s="5" t="str">
        <f t="shared" si="60"/>
        <v>24</v>
      </c>
      <c r="B577" s="5" t="s">
        <v>1024</v>
      </c>
      <c r="C577" s="5" t="s">
        <v>1025</v>
      </c>
      <c r="D577" s="5" t="str">
        <f>"050500"</f>
        <v>050500</v>
      </c>
      <c r="E577" s="5" t="s">
        <v>1064</v>
      </c>
      <c r="F577" s="5" t="s">
        <v>1065</v>
      </c>
      <c r="G577" s="2" t="str">
        <f t="shared" si="59"/>
        <v>Inscripció RSIPAC+Inscripció RGSEAA</v>
      </c>
    </row>
    <row r="578" spans="1:7" ht="33" customHeight="1" x14ac:dyDescent="0.3">
      <c r="A578" s="5" t="str">
        <f t="shared" ref="A578:A609" si="61">"25"</f>
        <v>25</v>
      </c>
      <c r="B578" s="5" t="s">
        <v>1066</v>
      </c>
      <c r="C578" s="5" t="s">
        <v>1067</v>
      </c>
      <c r="D578" s="5" t="str">
        <f>"010100"</f>
        <v>010100</v>
      </c>
      <c r="E578" s="5" t="s">
        <v>1068</v>
      </c>
      <c r="F578" s="5" t="s">
        <v>1069</v>
      </c>
      <c r="G578" s="2" t="str">
        <f t="shared" ref="G578:G630" si="62">"Inscripció RSIPAC+Inscripció RGSEAA"</f>
        <v>Inscripció RSIPAC+Inscripció RGSEAA</v>
      </c>
    </row>
    <row r="579" spans="1:7" ht="33" customHeight="1" x14ac:dyDescent="0.3">
      <c r="A579" s="5" t="str">
        <f t="shared" si="61"/>
        <v>25</v>
      </c>
      <c r="B579" s="5" t="s">
        <v>1066</v>
      </c>
      <c r="C579" s="5" t="s">
        <v>1067</v>
      </c>
      <c r="D579" s="5" t="str">
        <f>"010200"</f>
        <v>010200</v>
      </c>
      <c r="E579" s="5" t="s">
        <v>1070</v>
      </c>
      <c r="F579" s="5" t="s">
        <v>1071</v>
      </c>
      <c r="G579" s="2" t="str">
        <f t="shared" si="62"/>
        <v>Inscripció RSIPAC+Inscripció RGSEAA</v>
      </c>
    </row>
    <row r="580" spans="1:7" ht="33" customHeight="1" x14ac:dyDescent="0.3">
      <c r="A580" s="5" t="str">
        <f t="shared" si="61"/>
        <v>25</v>
      </c>
      <c r="B580" s="5" t="s">
        <v>1066</v>
      </c>
      <c r="C580" s="5" t="s">
        <v>1067</v>
      </c>
      <c r="D580" s="5" t="str">
        <f>"010300"</f>
        <v>010300</v>
      </c>
      <c r="E580" s="5" t="s">
        <v>1072</v>
      </c>
      <c r="F580" s="5" t="s">
        <v>1073</v>
      </c>
      <c r="G580" s="2" t="str">
        <f t="shared" si="62"/>
        <v>Inscripció RSIPAC+Inscripció RGSEAA</v>
      </c>
    </row>
    <row r="581" spans="1:7" ht="33" customHeight="1" x14ac:dyDescent="0.3">
      <c r="A581" s="5" t="str">
        <f t="shared" si="61"/>
        <v>25</v>
      </c>
      <c r="B581" s="5" t="s">
        <v>1066</v>
      </c>
      <c r="C581" s="5" t="s">
        <v>1067</v>
      </c>
      <c r="D581" s="5" t="str">
        <f>"010400"</f>
        <v>010400</v>
      </c>
      <c r="E581" s="5" t="s">
        <v>1074</v>
      </c>
      <c r="F581" s="5" t="s">
        <v>1075</v>
      </c>
      <c r="G581" s="2" t="str">
        <f t="shared" si="62"/>
        <v>Inscripció RSIPAC+Inscripció RGSEAA</v>
      </c>
    </row>
    <row r="582" spans="1:7" ht="33" customHeight="1" x14ac:dyDescent="0.3">
      <c r="A582" s="5" t="str">
        <f t="shared" si="61"/>
        <v>25</v>
      </c>
      <c r="B582" s="5" t="s">
        <v>1066</v>
      </c>
      <c r="C582" s="5" t="s">
        <v>1067</v>
      </c>
      <c r="D582" s="5" t="str">
        <f>"010500"</f>
        <v>010500</v>
      </c>
      <c r="E582" s="5" t="s">
        <v>1076</v>
      </c>
      <c r="F582" s="5" t="s">
        <v>1077</v>
      </c>
      <c r="G582" s="2" t="str">
        <f t="shared" si="62"/>
        <v>Inscripció RSIPAC+Inscripció RGSEAA</v>
      </c>
    </row>
    <row r="583" spans="1:7" ht="33" customHeight="1" x14ac:dyDescent="0.3">
      <c r="A583" s="5" t="str">
        <f t="shared" si="61"/>
        <v>25</v>
      </c>
      <c r="B583" s="5" t="s">
        <v>1066</v>
      </c>
      <c r="C583" s="5" t="s">
        <v>1067</v>
      </c>
      <c r="D583" s="5" t="str">
        <f>"010600"</f>
        <v>010600</v>
      </c>
      <c r="E583" s="5" t="s">
        <v>1078</v>
      </c>
      <c r="F583" s="5" t="s">
        <v>1079</v>
      </c>
      <c r="G583" s="2" t="str">
        <f t="shared" si="62"/>
        <v>Inscripció RSIPAC+Inscripció RGSEAA</v>
      </c>
    </row>
    <row r="584" spans="1:7" ht="33" customHeight="1" x14ac:dyDescent="0.3">
      <c r="A584" s="5" t="str">
        <f t="shared" si="61"/>
        <v>25</v>
      </c>
      <c r="B584" s="5" t="s">
        <v>1066</v>
      </c>
      <c r="C584" s="5" t="s">
        <v>1067</v>
      </c>
      <c r="D584" s="5" t="str">
        <f>"010700"</f>
        <v>010700</v>
      </c>
      <c r="E584" s="5" t="s">
        <v>1080</v>
      </c>
      <c r="F584" s="5" t="s">
        <v>1081</v>
      </c>
      <c r="G584" s="2" t="str">
        <f t="shared" si="62"/>
        <v>Inscripció RSIPAC+Inscripció RGSEAA</v>
      </c>
    </row>
    <row r="585" spans="1:7" ht="33" customHeight="1" x14ac:dyDescent="0.3">
      <c r="A585" s="5" t="str">
        <f t="shared" si="61"/>
        <v>25</v>
      </c>
      <c r="B585" s="5" t="s">
        <v>1066</v>
      </c>
      <c r="C585" s="5" t="s">
        <v>1067</v>
      </c>
      <c r="D585" s="5" t="str">
        <f>"010800"</f>
        <v>010800</v>
      </c>
      <c r="E585" s="5" t="s">
        <v>1082</v>
      </c>
      <c r="F585" s="5" t="s">
        <v>1083</v>
      </c>
      <c r="G585" s="2" t="str">
        <f t="shared" si="62"/>
        <v>Inscripció RSIPAC+Inscripció RGSEAA</v>
      </c>
    </row>
    <row r="586" spans="1:7" ht="33" customHeight="1" x14ac:dyDescent="0.3">
      <c r="A586" s="5" t="str">
        <f t="shared" si="61"/>
        <v>25</v>
      </c>
      <c r="B586" s="5" t="s">
        <v>1066</v>
      </c>
      <c r="C586" s="5" t="s">
        <v>1067</v>
      </c>
      <c r="D586" s="5" t="str">
        <f>"010900"</f>
        <v>010900</v>
      </c>
      <c r="E586" s="5" t="s">
        <v>1084</v>
      </c>
      <c r="F586" s="5" t="s">
        <v>1085</v>
      </c>
      <c r="G586" s="2" t="str">
        <f t="shared" si="62"/>
        <v>Inscripció RSIPAC+Inscripció RGSEAA</v>
      </c>
    </row>
    <row r="587" spans="1:7" ht="33" customHeight="1" x14ac:dyDescent="0.3">
      <c r="A587" s="5" t="str">
        <f t="shared" si="61"/>
        <v>25</v>
      </c>
      <c r="B587" s="5" t="s">
        <v>1066</v>
      </c>
      <c r="C587" s="5" t="s">
        <v>1067</v>
      </c>
      <c r="D587" s="5" t="str">
        <f>"011300"</f>
        <v>011300</v>
      </c>
      <c r="E587" s="5" t="s">
        <v>1086</v>
      </c>
      <c r="F587" s="5" t="s">
        <v>1087</v>
      </c>
      <c r="G587" s="2" t="str">
        <f t="shared" si="62"/>
        <v>Inscripció RSIPAC+Inscripció RGSEAA</v>
      </c>
    </row>
    <row r="588" spans="1:7" ht="33" customHeight="1" x14ac:dyDescent="0.3">
      <c r="A588" s="5" t="str">
        <f t="shared" si="61"/>
        <v>25</v>
      </c>
      <c r="B588" s="5" t="s">
        <v>1066</v>
      </c>
      <c r="C588" s="5" t="s">
        <v>1067</v>
      </c>
      <c r="D588" s="5" t="str">
        <f>"020100"</f>
        <v>020100</v>
      </c>
      <c r="E588" s="5" t="s">
        <v>1088</v>
      </c>
      <c r="F588" s="5" t="s">
        <v>1089</v>
      </c>
      <c r="G588" s="2" t="str">
        <f t="shared" si="62"/>
        <v>Inscripció RSIPAC+Inscripció RGSEAA</v>
      </c>
    </row>
    <row r="589" spans="1:7" ht="33" customHeight="1" x14ac:dyDescent="0.3">
      <c r="A589" s="5" t="str">
        <f t="shared" si="61"/>
        <v>25</v>
      </c>
      <c r="B589" s="5" t="s">
        <v>1066</v>
      </c>
      <c r="C589" s="5" t="s">
        <v>1067</v>
      </c>
      <c r="D589" s="5" t="str">
        <f>"020200"</f>
        <v>020200</v>
      </c>
      <c r="E589" s="5" t="s">
        <v>1090</v>
      </c>
      <c r="F589" s="5" t="s">
        <v>1091</v>
      </c>
      <c r="G589" s="2" t="str">
        <f t="shared" si="62"/>
        <v>Inscripció RSIPAC+Inscripció RGSEAA</v>
      </c>
    </row>
    <row r="590" spans="1:7" ht="33" customHeight="1" x14ac:dyDescent="0.3">
      <c r="A590" s="5" t="str">
        <f t="shared" si="61"/>
        <v>25</v>
      </c>
      <c r="B590" s="5" t="s">
        <v>1066</v>
      </c>
      <c r="C590" s="5" t="s">
        <v>1067</v>
      </c>
      <c r="D590" s="5" t="str">
        <f>"020300"</f>
        <v>020300</v>
      </c>
      <c r="E590" s="5" t="s">
        <v>1092</v>
      </c>
      <c r="F590" s="5" t="s">
        <v>1093</v>
      </c>
      <c r="G590" s="2" t="str">
        <f t="shared" si="62"/>
        <v>Inscripció RSIPAC+Inscripció RGSEAA</v>
      </c>
    </row>
    <row r="591" spans="1:7" ht="33" customHeight="1" x14ac:dyDescent="0.3">
      <c r="A591" s="5" t="str">
        <f t="shared" si="61"/>
        <v>25</v>
      </c>
      <c r="B591" s="5" t="s">
        <v>1066</v>
      </c>
      <c r="C591" s="5" t="s">
        <v>1067</v>
      </c>
      <c r="D591" s="5" t="str">
        <f>"020400"</f>
        <v>020400</v>
      </c>
      <c r="E591" s="5" t="s">
        <v>1094</v>
      </c>
      <c r="F591" s="5" t="s">
        <v>1095</v>
      </c>
      <c r="G591" s="2" t="str">
        <f t="shared" si="62"/>
        <v>Inscripció RSIPAC+Inscripció RGSEAA</v>
      </c>
    </row>
    <row r="592" spans="1:7" ht="33" customHeight="1" x14ac:dyDescent="0.3">
      <c r="A592" s="5" t="str">
        <f t="shared" si="61"/>
        <v>25</v>
      </c>
      <c r="B592" s="5" t="s">
        <v>1066</v>
      </c>
      <c r="C592" s="5" t="s">
        <v>1067</v>
      </c>
      <c r="D592" s="5" t="str">
        <f>"020500"</f>
        <v>020500</v>
      </c>
      <c r="E592" s="5" t="s">
        <v>1096</v>
      </c>
      <c r="F592" s="5" t="s">
        <v>1097</v>
      </c>
      <c r="G592" s="2" t="str">
        <f t="shared" si="62"/>
        <v>Inscripció RSIPAC+Inscripció RGSEAA</v>
      </c>
    </row>
    <row r="593" spans="1:7" ht="33" customHeight="1" x14ac:dyDescent="0.3">
      <c r="A593" s="5" t="str">
        <f t="shared" si="61"/>
        <v>25</v>
      </c>
      <c r="B593" s="5" t="s">
        <v>1066</v>
      </c>
      <c r="C593" s="5" t="s">
        <v>1067</v>
      </c>
      <c r="D593" s="5" t="str">
        <f>"020600"</f>
        <v>020600</v>
      </c>
      <c r="E593" s="5" t="s">
        <v>1098</v>
      </c>
      <c r="F593" s="5" t="s">
        <v>1099</v>
      </c>
      <c r="G593" s="2" t="str">
        <f t="shared" si="62"/>
        <v>Inscripció RSIPAC+Inscripció RGSEAA</v>
      </c>
    </row>
    <row r="594" spans="1:7" ht="33" customHeight="1" x14ac:dyDescent="0.3">
      <c r="A594" s="5" t="str">
        <f t="shared" si="61"/>
        <v>25</v>
      </c>
      <c r="B594" s="5" t="s">
        <v>1066</v>
      </c>
      <c r="C594" s="5" t="s">
        <v>1067</v>
      </c>
      <c r="D594" s="5" t="str">
        <f>"020700"</f>
        <v>020700</v>
      </c>
      <c r="E594" s="5" t="s">
        <v>1100</v>
      </c>
      <c r="F594" s="5" t="s">
        <v>1101</v>
      </c>
      <c r="G594" s="2" t="str">
        <f t="shared" si="62"/>
        <v>Inscripció RSIPAC+Inscripció RGSEAA</v>
      </c>
    </row>
    <row r="595" spans="1:7" ht="33" customHeight="1" x14ac:dyDescent="0.3">
      <c r="A595" s="5" t="str">
        <f t="shared" si="61"/>
        <v>25</v>
      </c>
      <c r="B595" s="5" t="s">
        <v>1066</v>
      </c>
      <c r="C595" s="5" t="s">
        <v>1067</v>
      </c>
      <c r="D595" s="5" t="str">
        <f>"020800"</f>
        <v>020800</v>
      </c>
      <c r="E595" s="5" t="s">
        <v>1102</v>
      </c>
      <c r="F595" s="5" t="s">
        <v>1103</v>
      </c>
      <c r="G595" s="2" t="str">
        <f t="shared" si="62"/>
        <v>Inscripció RSIPAC+Inscripció RGSEAA</v>
      </c>
    </row>
    <row r="596" spans="1:7" ht="33" customHeight="1" x14ac:dyDescent="0.3">
      <c r="A596" s="5" t="str">
        <f t="shared" si="61"/>
        <v>25</v>
      </c>
      <c r="B596" s="5" t="s">
        <v>1066</v>
      </c>
      <c r="C596" s="5" t="s">
        <v>1067</v>
      </c>
      <c r="D596" s="5" t="str">
        <f>"020900"</f>
        <v>020900</v>
      </c>
      <c r="E596" s="5" t="s">
        <v>1104</v>
      </c>
      <c r="F596" s="5" t="s">
        <v>1105</v>
      </c>
      <c r="G596" s="2" t="str">
        <f t="shared" si="62"/>
        <v>Inscripció RSIPAC+Inscripció RGSEAA</v>
      </c>
    </row>
    <row r="597" spans="1:7" ht="33" customHeight="1" x14ac:dyDescent="0.3">
      <c r="A597" s="5" t="str">
        <f t="shared" si="61"/>
        <v>25</v>
      </c>
      <c r="B597" s="5" t="s">
        <v>1066</v>
      </c>
      <c r="C597" s="5" t="s">
        <v>1067</v>
      </c>
      <c r="D597" s="5" t="str">
        <f>"021300"</f>
        <v>021300</v>
      </c>
      <c r="E597" s="5" t="s">
        <v>1106</v>
      </c>
      <c r="F597" s="5" t="s">
        <v>1107</v>
      </c>
      <c r="G597" s="2" t="str">
        <f t="shared" si="62"/>
        <v>Inscripció RSIPAC+Inscripció RGSEAA</v>
      </c>
    </row>
    <row r="598" spans="1:7" ht="33" customHeight="1" x14ac:dyDescent="0.3">
      <c r="A598" s="5" t="str">
        <f t="shared" si="61"/>
        <v>25</v>
      </c>
      <c r="B598" s="5" t="s">
        <v>1066</v>
      </c>
      <c r="C598" s="5" t="s">
        <v>1067</v>
      </c>
      <c r="D598" s="5" t="str">
        <f>"030100"</f>
        <v>030100</v>
      </c>
      <c r="E598" s="5" t="s">
        <v>1108</v>
      </c>
      <c r="F598" s="5" t="s">
        <v>1109</v>
      </c>
      <c r="G598" s="2" t="str">
        <f t="shared" si="62"/>
        <v>Inscripció RSIPAC+Inscripció RGSEAA</v>
      </c>
    </row>
    <row r="599" spans="1:7" ht="33" customHeight="1" x14ac:dyDescent="0.3">
      <c r="A599" s="5" t="str">
        <f t="shared" si="61"/>
        <v>25</v>
      </c>
      <c r="B599" s="5" t="s">
        <v>1066</v>
      </c>
      <c r="C599" s="5" t="s">
        <v>1067</v>
      </c>
      <c r="D599" s="5" t="str">
        <f>"030200"</f>
        <v>030200</v>
      </c>
      <c r="E599" s="5" t="s">
        <v>1110</v>
      </c>
      <c r="F599" s="5" t="s">
        <v>1111</v>
      </c>
      <c r="G599" s="2" t="str">
        <f t="shared" si="62"/>
        <v>Inscripció RSIPAC+Inscripció RGSEAA</v>
      </c>
    </row>
    <row r="600" spans="1:7" ht="33" customHeight="1" x14ac:dyDescent="0.3">
      <c r="A600" s="5" t="str">
        <f t="shared" si="61"/>
        <v>25</v>
      </c>
      <c r="B600" s="5" t="s">
        <v>1066</v>
      </c>
      <c r="C600" s="5" t="s">
        <v>1067</v>
      </c>
      <c r="D600" s="5" t="str">
        <f>"030300"</f>
        <v>030300</v>
      </c>
      <c r="E600" s="5" t="s">
        <v>1112</v>
      </c>
      <c r="F600" s="5" t="s">
        <v>1113</v>
      </c>
      <c r="G600" s="2" t="str">
        <f t="shared" si="62"/>
        <v>Inscripció RSIPAC+Inscripció RGSEAA</v>
      </c>
    </row>
    <row r="601" spans="1:7" ht="33" customHeight="1" x14ac:dyDescent="0.3">
      <c r="A601" s="5" t="str">
        <f t="shared" si="61"/>
        <v>25</v>
      </c>
      <c r="B601" s="5" t="s">
        <v>1066</v>
      </c>
      <c r="C601" s="5" t="s">
        <v>1067</v>
      </c>
      <c r="D601" s="5" t="str">
        <f>"030400"</f>
        <v>030400</v>
      </c>
      <c r="E601" s="5" t="s">
        <v>1114</v>
      </c>
      <c r="F601" s="5" t="s">
        <v>1115</v>
      </c>
      <c r="G601" s="2" t="str">
        <f t="shared" si="62"/>
        <v>Inscripció RSIPAC+Inscripció RGSEAA</v>
      </c>
    </row>
    <row r="602" spans="1:7" ht="33" customHeight="1" x14ac:dyDescent="0.3">
      <c r="A602" s="5" t="str">
        <f t="shared" si="61"/>
        <v>25</v>
      </c>
      <c r="B602" s="5" t="s">
        <v>1066</v>
      </c>
      <c r="C602" s="5" t="s">
        <v>1067</v>
      </c>
      <c r="D602" s="5" t="str">
        <f>"030500"</f>
        <v>030500</v>
      </c>
      <c r="E602" s="5" t="s">
        <v>1116</v>
      </c>
      <c r="F602" s="5" t="s">
        <v>1117</v>
      </c>
      <c r="G602" s="2" t="str">
        <f t="shared" si="62"/>
        <v>Inscripció RSIPAC+Inscripció RGSEAA</v>
      </c>
    </row>
    <row r="603" spans="1:7" ht="33" customHeight="1" x14ac:dyDescent="0.3">
      <c r="A603" s="5" t="str">
        <f t="shared" si="61"/>
        <v>25</v>
      </c>
      <c r="B603" s="5" t="s">
        <v>1066</v>
      </c>
      <c r="C603" s="5" t="s">
        <v>1067</v>
      </c>
      <c r="D603" s="5" t="str">
        <f>"030600"</f>
        <v>030600</v>
      </c>
      <c r="E603" s="5" t="s">
        <v>1118</v>
      </c>
      <c r="F603" s="5" t="s">
        <v>1119</v>
      </c>
      <c r="G603" s="2" t="str">
        <f t="shared" si="62"/>
        <v>Inscripció RSIPAC+Inscripció RGSEAA</v>
      </c>
    </row>
    <row r="604" spans="1:7" ht="33" customHeight="1" x14ac:dyDescent="0.3">
      <c r="A604" s="5" t="str">
        <f t="shared" si="61"/>
        <v>25</v>
      </c>
      <c r="B604" s="5" t="s">
        <v>1066</v>
      </c>
      <c r="C604" s="5" t="s">
        <v>1067</v>
      </c>
      <c r="D604" s="5" t="str">
        <f>"030700"</f>
        <v>030700</v>
      </c>
      <c r="E604" s="5" t="s">
        <v>1120</v>
      </c>
      <c r="F604" s="5" t="s">
        <v>1121</v>
      </c>
      <c r="G604" s="2" t="str">
        <f t="shared" si="62"/>
        <v>Inscripció RSIPAC+Inscripció RGSEAA</v>
      </c>
    </row>
    <row r="605" spans="1:7" ht="33" customHeight="1" x14ac:dyDescent="0.3">
      <c r="A605" s="5" t="str">
        <f t="shared" si="61"/>
        <v>25</v>
      </c>
      <c r="B605" s="5" t="s">
        <v>1066</v>
      </c>
      <c r="C605" s="5" t="s">
        <v>1067</v>
      </c>
      <c r="D605" s="5" t="str">
        <f>"030800"</f>
        <v>030800</v>
      </c>
      <c r="E605" s="5" t="s">
        <v>1122</v>
      </c>
      <c r="F605" s="5" t="s">
        <v>1123</v>
      </c>
      <c r="G605" s="2" t="str">
        <f t="shared" si="62"/>
        <v>Inscripció RSIPAC+Inscripció RGSEAA</v>
      </c>
    </row>
    <row r="606" spans="1:7" ht="33" customHeight="1" x14ac:dyDescent="0.3">
      <c r="A606" s="5" t="str">
        <f t="shared" si="61"/>
        <v>25</v>
      </c>
      <c r="B606" s="5" t="s">
        <v>1066</v>
      </c>
      <c r="C606" s="5" t="s">
        <v>1067</v>
      </c>
      <c r="D606" s="5" t="str">
        <f>"030900"</f>
        <v>030900</v>
      </c>
      <c r="E606" s="5" t="s">
        <v>1124</v>
      </c>
      <c r="F606" s="5" t="s">
        <v>1125</v>
      </c>
      <c r="G606" s="2" t="str">
        <f t="shared" si="62"/>
        <v>Inscripció RSIPAC+Inscripció RGSEAA</v>
      </c>
    </row>
    <row r="607" spans="1:7" ht="33" customHeight="1" x14ac:dyDescent="0.3">
      <c r="A607" s="5" t="str">
        <f t="shared" si="61"/>
        <v>25</v>
      </c>
      <c r="B607" s="5" t="s">
        <v>1066</v>
      </c>
      <c r="C607" s="5" t="s">
        <v>1067</v>
      </c>
      <c r="D607" s="5" t="str">
        <f>"031300"</f>
        <v>031300</v>
      </c>
      <c r="E607" s="5" t="s">
        <v>1126</v>
      </c>
      <c r="F607" s="5" t="s">
        <v>1127</v>
      </c>
      <c r="G607" s="2" t="str">
        <f t="shared" si="62"/>
        <v>Inscripció RSIPAC+Inscripció RGSEAA</v>
      </c>
    </row>
    <row r="608" spans="1:7" ht="33" customHeight="1" x14ac:dyDescent="0.3">
      <c r="A608" s="5" t="str">
        <f t="shared" si="61"/>
        <v>25</v>
      </c>
      <c r="B608" s="5" t="s">
        <v>1066</v>
      </c>
      <c r="C608" s="5" t="s">
        <v>1067</v>
      </c>
      <c r="D608" s="5" t="str">
        <f>"040100"</f>
        <v>040100</v>
      </c>
      <c r="E608" s="5" t="s">
        <v>1128</v>
      </c>
      <c r="F608" s="5" t="s">
        <v>1129</v>
      </c>
      <c r="G608" s="2" t="str">
        <f t="shared" si="62"/>
        <v>Inscripció RSIPAC+Inscripció RGSEAA</v>
      </c>
    </row>
    <row r="609" spans="1:7" ht="33" customHeight="1" x14ac:dyDescent="0.3">
      <c r="A609" s="5" t="str">
        <f t="shared" si="61"/>
        <v>25</v>
      </c>
      <c r="B609" s="5" t="s">
        <v>1066</v>
      </c>
      <c r="C609" s="5" t="s">
        <v>1067</v>
      </c>
      <c r="D609" s="5" t="str">
        <f>"040200"</f>
        <v>040200</v>
      </c>
      <c r="E609" s="5" t="s">
        <v>1130</v>
      </c>
      <c r="F609" s="5" t="s">
        <v>1131</v>
      </c>
      <c r="G609" s="2" t="str">
        <f t="shared" si="62"/>
        <v>Inscripció RSIPAC+Inscripció RGSEAA</v>
      </c>
    </row>
    <row r="610" spans="1:7" ht="33" customHeight="1" x14ac:dyDescent="0.3">
      <c r="A610" s="5" t="str">
        <f t="shared" ref="A610:A627" si="63">"25"</f>
        <v>25</v>
      </c>
      <c r="B610" s="5" t="s">
        <v>1066</v>
      </c>
      <c r="C610" s="5" t="s">
        <v>1067</v>
      </c>
      <c r="D610" s="5" t="str">
        <f>"040300"</f>
        <v>040300</v>
      </c>
      <c r="E610" s="5" t="s">
        <v>1132</v>
      </c>
      <c r="F610" s="5" t="s">
        <v>1133</v>
      </c>
      <c r="G610" s="2" t="str">
        <f t="shared" si="62"/>
        <v>Inscripció RSIPAC+Inscripció RGSEAA</v>
      </c>
    </row>
    <row r="611" spans="1:7" ht="33" customHeight="1" x14ac:dyDescent="0.3">
      <c r="A611" s="5" t="str">
        <f t="shared" si="63"/>
        <v>25</v>
      </c>
      <c r="B611" s="5" t="s">
        <v>1066</v>
      </c>
      <c r="C611" s="5" t="s">
        <v>1067</v>
      </c>
      <c r="D611" s="5" t="str">
        <f>"040400"</f>
        <v>040400</v>
      </c>
      <c r="E611" s="5" t="s">
        <v>1134</v>
      </c>
      <c r="F611" s="5" t="s">
        <v>1135</v>
      </c>
      <c r="G611" s="2" t="str">
        <f t="shared" si="62"/>
        <v>Inscripció RSIPAC+Inscripció RGSEAA</v>
      </c>
    </row>
    <row r="612" spans="1:7" ht="33" customHeight="1" x14ac:dyDescent="0.3">
      <c r="A612" s="5" t="str">
        <f t="shared" si="63"/>
        <v>25</v>
      </c>
      <c r="B612" s="5" t="s">
        <v>1066</v>
      </c>
      <c r="C612" s="5" t="s">
        <v>1067</v>
      </c>
      <c r="D612" s="5" t="str">
        <f>"040500"</f>
        <v>040500</v>
      </c>
      <c r="E612" s="5" t="s">
        <v>1136</v>
      </c>
      <c r="F612" s="5" t="s">
        <v>1137</v>
      </c>
      <c r="G612" s="2" t="str">
        <f t="shared" si="62"/>
        <v>Inscripció RSIPAC+Inscripció RGSEAA</v>
      </c>
    </row>
    <row r="613" spans="1:7" ht="33" customHeight="1" x14ac:dyDescent="0.3">
      <c r="A613" s="5" t="str">
        <f t="shared" si="63"/>
        <v>25</v>
      </c>
      <c r="B613" s="5" t="s">
        <v>1066</v>
      </c>
      <c r="C613" s="5" t="s">
        <v>1067</v>
      </c>
      <c r="D613" s="5" t="str">
        <f>"040600"</f>
        <v>040600</v>
      </c>
      <c r="E613" s="5" t="s">
        <v>1138</v>
      </c>
      <c r="F613" s="5" t="s">
        <v>1139</v>
      </c>
      <c r="G613" s="2" t="str">
        <f t="shared" si="62"/>
        <v>Inscripció RSIPAC+Inscripció RGSEAA</v>
      </c>
    </row>
    <row r="614" spans="1:7" ht="33" customHeight="1" x14ac:dyDescent="0.3">
      <c r="A614" s="5" t="str">
        <f t="shared" si="63"/>
        <v>25</v>
      </c>
      <c r="B614" s="5" t="s">
        <v>1066</v>
      </c>
      <c r="C614" s="5" t="s">
        <v>1067</v>
      </c>
      <c r="D614" s="5" t="str">
        <f>"040700"</f>
        <v>040700</v>
      </c>
      <c r="E614" s="5" t="s">
        <v>1140</v>
      </c>
      <c r="F614" s="5" t="s">
        <v>1141</v>
      </c>
      <c r="G614" s="2" t="str">
        <f t="shared" si="62"/>
        <v>Inscripció RSIPAC+Inscripció RGSEAA</v>
      </c>
    </row>
    <row r="615" spans="1:7" ht="33" customHeight="1" x14ac:dyDescent="0.3">
      <c r="A615" s="5" t="str">
        <f t="shared" si="63"/>
        <v>25</v>
      </c>
      <c r="B615" s="5" t="s">
        <v>1066</v>
      </c>
      <c r="C615" s="5" t="s">
        <v>1067</v>
      </c>
      <c r="D615" s="5" t="str">
        <f>"040800"</f>
        <v>040800</v>
      </c>
      <c r="E615" s="5" t="s">
        <v>1142</v>
      </c>
      <c r="F615" s="5" t="s">
        <v>1143</v>
      </c>
      <c r="G615" s="2" t="str">
        <f t="shared" si="62"/>
        <v>Inscripció RSIPAC+Inscripció RGSEAA</v>
      </c>
    </row>
    <row r="616" spans="1:7" ht="33" customHeight="1" x14ac:dyDescent="0.3">
      <c r="A616" s="5" t="str">
        <f t="shared" si="63"/>
        <v>25</v>
      </c>
      <c r="B616" s="5" t="s">
        <v>1066</v>
      </c>
      <c r="C616" s="5" t="s">
        <v>1067</v>
      </c>
      <c r="D616" s="5" t="str">
        <f>"040900"</f>
        <v>040900</v>
      </c>
      <c r="E616" s="5" t="s">
        <v>1144</v>
      </c>
      <c r="F616" s="5" t="s">
        <v>1145</v>
      </c>
      <c r="G616" s="2" t="str">
        <f t="shared" si="62"/>
        <v>Inscripció RSIPAC+Inscripció RGSEAA</v>
      </c>
    </row>
    <row r="617" spans="1:7" ht="33" customHeight="1" x14ac:dyDescent="0.3">
      <c r="A617" s="5" t="str">
        <f t="shared" si="63"/>
        <v>25</v>
      </c>
      <c r="B617" s="5" t="s">
        <v>1066</v>
      </c>
      <c r="C617" s="5" t="s">
        <v>1067</v>
      </c>
      <c r="D617" s="5" t="str">
        <f>"041300"</f>
        <v>041300</v>
      </c>
      <c r="E617" s="5" t="s">
        <v>1146</v>
      </c>
      <c r="F617" s="5" t="s">
        <v>1147</v>
      </c>
      <c r="G617" s="2" t="str">
        <f t="shared" si="62"/>
        <v>Inscripció RSIPAC+Inscripció RGSEAA</v>
      </c>
    </row>
    <row r="618" spans="1:7" ht="33" customHeight="1" x14ac:dyDescent="0.3">
      <c r="A618" s="5" t="str">
        <f t="shared" si="63"/>
        <v>25</v>
      </c>
      <c r="B618" s="5" t="s">
        <v>1066</v>
      </c>
      <c r="C618" s="5" t="s">
        <v>1067</v>
      </c>
      <c r="D618" s="5" t="str">
        <f>"050100"</f>
        <v>050100</v>
      </c>
      <c r="E618" s="5" t="s">
        <v>1148</v>
      </c>
      <c r="F618" s="5" t="s">
        <v>1149</v>
      </c>
      <c r="G618" s="2" t="str">
        <f t="shared" si="62"/>
        <v>Inscripció RSIPAC+Inscripció RGSEAA</v>
      </c>
    </row>
    <row r="619" spans="1:7" ht="33" customHeight="1" x14ac:dyDescent="0.3">
      <c r="A619" s="5" t="str">
        <f t="shared" si="63"/>
        <v>25</v>
      </c>
      <c r="B619" s="5" t="s">
        <v>1066</v>
      </c>
      <c r="C619" s="5" t="s">
        <v>1067</v>
      </c>
      <c r="D619" s="5" t="str">
        <f>"050200"</f>
        <v>050200</v>
      </c>
      <c r="E619" s="5" t="s">
        <v>1150</v>
      </c>
      <c r="F619" s="5" t="s">
        <v>1151</v>
      </c>
      <c r="G619" s="2" t="str">
        <f t="shared" si="62"/>
        <v>Inscripció RSIPAC+Inscripció RGSEAA</v>
      </c>
    </row>
    <row r="620" spans="1:7" ht="33" customHeight="1" x14ac:dyDescent="0.3">
      <c r="A620" s="5" t="str">
        <f t="shared" si="63"/>
        <v>25</v>
      </c>
      <c r="B620" s="5" t="s">
        <v>1066</v>
      </c>
      <c r="C620" s="5" t="s">
        <v>1067</v>
      </c>
      <c r="D620" s="5" t="str">
        <f>"050300"</f>
        <v>050300</v>
      </c>
      <c r="E620" s="5" t="s">
        <v>1152</v>
      </c>
      <c r="F620" s="5" t="s">
        <v>1153</v>
      </c>
      <c r="G620" s="2" t="str">
        <f t="shared" si="62"/>
        <v>Inscripció RSIPAC+Inscripció RGSEAA</v>
      </c>
    </row>
    <row r="621" spans="1:7" ht="33" customHeight="1" x14ac:dyDescent="0.3">
      <c r="A621" s="5" t="str">
        <f t="shared" si="63"/>
        <v>25</v>
      </c>
      <c r="B621" s="5" t="s">
        <v>1066</v>
      </c>
      <c r="C621" s="5" t="s">
        <v>1067</v>
      </c>
      <c r="D621" s="5" t="str">
        <f>"050400"</f>
        <v>050400</v>
      </c>
      <c r="E621" s="5" t="s">
        <v>1154</v>
      </c>
      <c r="F621" s="5" t="s">
        <v>1155</v>
      </c>
      <c r="G621" s="2" t="str">
        <f t="shared" si="62"/>
        <v>Inscripció RSIPAC+Inscripció RGSEAA</v>
      </c>
    </row>
    <row r="622" spans="1:7" ht="33" customHeight="1" x14ac:dyDescent="0.3">
      <c r="A622" s="5" t="str">
        <f t="shared" si="63"/>
        <v>25</v>
      </c>
      <c r="B622" s="5" t="s">
        <v>1066</v>
      </c>
      <c r="C622" s="5" t="s">
        <v>1067</v>
      </c>
      <c r="D622" s="5" t="str">
        <f>"050500"</f>
        <v>050500</v>
      </c>
      <c r="E622" s="5" t="s">
        <v>1156</v>
      </c>
      <c r="F622" s="5" t="s">
        <v>1157</v>
      </c>
      <c r="G622" s="2" t="str">
        <f t="shared" si="62"/>
        <v>Inscripció RSIPAC+Inscripció RGSEAA</v>
      </c>
    </row>
    <row r="623" spans="1:7" ht="33" customHeight="1" x14ac:dyDescent="0.3">
      <c r="A623" s="5" t="str">
        <f t="shared" si="63"/>
        <v>25</v>
      </c>
      <c r="B623" s="5" t="s">
        <v>1066</v>
      </c>
      <c r="C623" s="5" t="s">
        <v>1067</v>
      </c>
      <c r="D623" s="5" t="str">
        <f>"050600"</f>
        <v>050600</v>
      </c>
      <c r="E623" s="5" t="s">
        <v>1158</v>
      </c>
      <c r="F623" s="5" t="s">
        <v>1159</v>
      </c>
      <c r="G623" s="2" t="str">
        <f t="shared" si="62"/>
        <v>Inscripció RSIPAC+Inscripció RGSEAA</v>
      </c>
    </row>
    <row r="624" spans="1:7" ht="33" customHeight="1" x14ac:dyDescent="0.3">
      <c r="A624" s="5" t="str">
        <f t="shared" si="63"/>
        <v>25</v>
      </c>
      <c r="B624" s="5" t="s">
        <v>1066</v>
      </c>
      <c r="C624" s="5" t="s">
        <v>1067</v>
      </c>
      <c r="D624" s="5" t="str">
        <f>"050700"</f>
        <v>050700</v>
      </c>
      <c r="E624" s="5" t="s">
        <v>1160</v>
      </c>
      <c r="F624" s="5" t="s">
        <v>1161</v>
      </c>
      <c r="G624" s="2" t="str">
        <f t="shared" si="62"/>
        <v>Inscripció RSIPAC+Inscripció RGSEAA</v>
      </c>
    </row>
    <row r="625" spans="1:7" ht="33" customHeight="1" x14ac:dyDescent="0.3">
      <c r="A625" s="5" t="str">
        <f t="shared" si="63"/>
        <v>25</v>
      </c>
      <c r="B625" s="5" t="s">
        <v>1066</v>
      </c>
      <c r="C625" s="5" t="s">
        <v>1067</v>
      </c>
      <c r="D625" s="5" t="str">
        <f>"050800"</f>
        <v>050800</v>
      </c>
      <c r="E625" s="5" t="s">
        <v>1162</v>
      </c>
      <c r="F625" s="5" t="s">
        <v>1163</v>
      </c>
      <c r="G625" s="2" t="str">
        <f t="shared" si="62"/>
        <v>Inscripció RSIPAC+Inscripció RGSEAA</v>
      </c>
    </row>
    <row r="626" spans="1:7" ht="33" customHeight="1" x14ac:dyDescent="0.3">
      <c r="A626" s="5" t="str">
        <f t="shared" si="63"/>
        <v>25</v>
      </c>
      <c r="B626" s="5" t="s">
        <v>1066</v>
      </c>
      <c r="C626" s="5" t="s">
        <v>1067</v>
      </c>
      <c r="D626" s="5" t="str">
        <f>"050900"</f>
        <v>050900</v>
      </c>
      <c r="E626" s="5" t="s">
        <v>1164</v>
      </c>
      <c r="F626" s="5" t="s">
        <v>1165</v>
      </c>
      <c r="G626" s="2" t="str">
        <f t="shared" si="62"/>
        <v>Inscripció RSIPAC+Inscripció RGSEAA</v>
      </c>
    </row>
    <row r="627" spans="1:7" ht="33" customHeight="1" x14ac:dyDescent="0.3">
      <c r="A627" s="5" t="str">
        <f t="shared" si="63"/>
        <v>25</v>
      </c>
      <c r="B627" s="5" t="s">
        <v>1066</v>
      </c>
      <c r="C627" s="5" t="s">
        <v>1067</v>
      </c>
      <c r="D627" s="5" t="str">
        <f>"051300"</f>
        <v>051300</v>
      </c>
      <c r="E627" s="5" t="s">
        <v>1166</v>
      </c>
      <c r="F627" s="5" t="s">
        <v>1167</v>
      </c>
      <c r="G627" s="2" t="str">
        <f t="shared" si="62"/>
        <v>Inscripció RSIPAC+Inscripció RGSEAA</v>
      </c>
    </row>
    <row r="628" spans="1:7" ht="33" customHeight="1" x14ac:dyDescent="0.3">
      <c r="A628" s="5" t="str">
        <f t="shared" ref="A628:A656" si="64">"26"</f>
        <v>26</v>
      </c>
      <c r="B628" s="5" t="s">
        <v>1168</v>
      </c>
      <c r="C628" s="5" t="s">
        <v>1169</v>
      </c>
      <c r="D628" s="5" t="str">
        <f>"010100"</f>
        <v>010100</v>
      </c>
      <c r="E628" s="5" t="s">
        <v>1170</v>
      </c>
      <c r="F628" s="5" t="s">
        <v>1171</v>
      </c>
      <c r="G628" s="2" t="str">
        <f t="shared" si="62"/>
        <v>Inscripció RSIPAC+Inscripció RGSEAA</v>
      </c>
    </row>
    <row r="629" spans="1:7" ht="33" customHeight="1" x14ac:dyDescent="0.3">
      <c r="A629" s="5" t="str">
        <f t="shared" si="64"/>
        <v>26</v>
      </c>
      <c r="B629" s="5" t="s">
        <v>1168</v>
      </c>
      <c r="C629" s="5" t="s">
        <v>1169</v>
      </c>
      <c r="D629" s="5" t="str">
        <f>"010200"</f>
        <v>010200</v>
      </c>
      <c r="E629" s="5" t="s">
        <v>1172</v>
      </c>
      <c r="F629" s="5" t="s">
        <v>1173</v>
      </c>
      <c r="G629" s="2" t="str">
        <f t="shared" si="62"/>
        <v>Inscripció RSIPAC+Inscripció RGSEAA</v>
      </c>
    </row>
    <row r="630" spans="1:7" ht="33" customHeight="1" x14ac:dyDescent="0.3">
      <c r="A630" s="5" t="str">
        <f t="shared" si="64"/>
        <v>26</v>
      </c>
      <c r="B630" s="5" t="s">
        <v>1168</v>
      </c>
      <c r="C630" s="5" t="s">
        <v>1169</v>
      </c>
      <c r="D630" s="5" t="str">
        <f>"010400"</f>
        <v>010400</v>
      </c>
      <c r="E630" s="5" t="s">
        <v>1174</v>
      </c>
      <c r="F630" s="5" t="s">
        <v>1175</v>
      </c>
      <c r="G630" s="2" t="str">
        <f t="shared" si="62"/>
        <v>Inscripció RSIPAC+Inscripció RGSEAA</v>
      </c>
    </row>
    <row r="631" spans="1:7" ht="33" customHeight="1" x14ac:dyDescent="0.3">
      <c r="A631" s="5" t="str">
        <f t="shared" si="64"/>
        <v>26</v>
      </c>
      <c r="B631" s="5" t="s">
        <v>1168</v>
      </c>
      <c r="C631" s="5" t="s">
        <v>1169</v>
      </c>
      <c r="D631" s="5" t="str">
        <f>"010500"</f>
        <v>010500</v>
      </c>
      <c r="E631" s="5" t="s">
        <v>1176</v>
      </c>
      <c r="F631" s="5" t="s">
        <v>1177</v>
      </c>
      <c r="G631" s="2" t="str">
        <f t="shared" ref="G631:G632" si="65">"Autorització+Inscripció RSIPAC+Inscripció RGSEAA"</f>
        <v>Autorització+Inscripció RSIPAC+Inscripció RGSEAA</v>
      </c>
    </row>
    <row r="632" spans="1:7" ht="33" customHeight="1" x14ac:dyDescent="0.3">
      <c r="A632" s="5" t="str">
        <f t="shared" si="64"/>
        <v>26</v>
      </c>
      <c r="B632" s="5" t="s">
        <v>1168</v>
      </c>
      <c r="C632" s="5" t="s">
        <v>1169</v>
      </c>
      <c r="D632" s="5" t="str">
        <f>"010600"</f>
        <v>010600</v>
      </c>
      <c r="E632" s="5" t="s">
        <v>1178</v>
      </c>
      <c r="F632" s="5" t="s">
        <v>1179</v>
      </c>
      <c r="G632" s="2" t="str">
        <f t="shared" si="65"/>
        <v>Autorització+Inscripció RSIPAC+Inscripció RGSEAA</v>
      </c>
    </row>
    <row r="633" spans="1:7" ht="33" customHeight="1" x14ac:dyDescent="0.3">
      <c r="A633" s="5" t="str">
        <f t="shared" si="64"/>
        <v>26</v>
      </c>
      <c r="B633" s="5" t="s">
        <v>1168</v>
      </c>
      <c r="C633" s="5" t="s">
        <v>1169</v>
      </c>
      <c r="D633" s="5" t="str">
        <f>"010700"</f>
        <v>010700</v>
      </c>
      <c r="E633" s="5" t="s">
        <v>1180</v>
      </c>
      <c r="F633" s="5" t="s">
        <v>1181</v>
      </c>
      <c r="G633" s="2" t="str">
        <f t="shared" ref="G633:G643" si="66">"Inscripció RSIPAC+Inscripció RGSEAA"</f>
        <v>Inscripció RSIPAC+Inscripció RGSEAA</v>
      </c>
    </row>
    <row r="634" spans="1:7" ht="33" customHeight="1" x14ac:dyDescent="0.3">
      <c r="A634" s="5" t="str">
        <f t="shared" si="64"/>
        <v>26</v>
      </c>
      <c r="B634" s="5" t="s">
        <v>1168</v>
      </c>
      <c r="C634" s="5" t="s">
        <v>1169</v>
      </c>
      <c r="D634" s="5" t="str">
        <f>"010800"</f>
        <v>010800</v>
      </c>
      <c r="E634" s="5" t="s">
        <v>1182</v>
      </c>
      <c r="F634" s="5" t="s">
        <v>1183</v>
      </c>
      <c r="G634" s="2" t="str">
        <f t="shared" si="66"/>
        <v>Inscripció RSIPAC+Inscripció RGSEAA</v>
      </c>
    </row>
    <row r="635" spans="1:7" ht="33" customHeight="1" x14ac:dyDescent="0.3">
      <c r="A635" s="5" t="str">
        <f t="shared" si="64"/>
        <v>26</v>
      </c>
      <c r="B635" s="5" t="s">
        <v>1168</v>
      </c>
      <c r="C635" s="5" t="s">
        <v>1169</v>
      </c>
      <c r="D635" s="5" t="str">
        <f>"010900"</f>
        <v>010900</v>
      </c>
      <c r="E635" s="5" t="s">
        <v>1184</v>
      </c>
      <c r="F635" s="5" t="s">
        <v>1185</v>
      </c>
      <c r="G635" s="2" t="str">
        <f t="shared" si="66"/>
        <v>Inscripció RSIPAC+Inscripció RGSEAA</v>
      </c>
    </row>
    <row r="636" spans="1:7" ht="33" customHeight="1" x14ac:dyDescent="0.3">
      <c r="A636" s="5" t="str">
        <f t="shared" si="64"/>
        <v>26</v>
      </c>
      <c r="B636" s="5" t="s">
        <v>1168</v>
      </c>
      <c r="C636" s="5" t="s">
        <v>1169</v>
      </c>
      <c r="D636" s="5" t="str">
        <f>"011000"</f>
        <v>011000</v>
      </c>
      <c r="E636" s="5" t="s">
        <v>1186</v>
      </c>
      <c r="F636" s="5" t="s">
        <v>1187</v>
      </c>
      <c r="G636" s="2" t="str">
        <f t="shared" si="66"/>
        <v>Inscripció RSIPAC+Inscripció RGSEAA</v>
      </c>
    </row>
    <row r="637" spans="1:7" ht="33" customHeight="1" x14ac:dyDescent="0.3">
      <c r="A637" s="5" t="str">
        <f t="shared" si="64"/>
        <v>26</v>
      </c>
      <c r="B637" s="5" t="s">
        <v>1168</v>
      </c>
      <c r="C637" s="5" t="s">
        <v>1169</v>
      </c>
      <c r="D637" s="5" t="str">
        <f>"011100"</f>
        <v>011100</v>
      </c>
      <c r="E637" s="5" t="s">
        <v>1188</v>
      </c>
      <c r="F637" s="5" t="s">
        <v>1189</v>
      </c>
      <c r="G637" s="2" t="str">
        <f t="shared" si="66"/>
        <v>Inscripció RSIPAC+Inscripció RGSEAA</v>
      </c>
    </row>
    <row r="638" spans="1:7" ht="33" customHeight="1" x14ac:dyDescent="0.3">
      <c r="A638" s="5" t="str">
        <f t="shared" si="64"/>
        <v>26</v>
      </c>
      <c r="B638" s="5" t="s">
        <v>1168</v>
      </c>
      <c r="C638" s="5" t="s">
        <v>1169</v>
      </c>
      <c r="D638" s="5" t="str">
        <f>"011300"</f>
        <v>011300</v>
      </c>
      <c r="E638" s="5" t="s">
        <v>1190</v>
      </c>
      <c r="F638" s="5" t="s">
        <v>1191</v>
      </c>
      <c r="G638" s="2" t="str">
        <f t="shared" si="66"/>
        <v>Inscripció RSIPAC+Inscripció RGSEAA</v>
      </c>
    </row>
    <row r="639" spans="1:7" ht="33" customHeight="1" x14ac:dyDescent="0.3">
      <c r="A639" s="5" t="str">
        <f t="shared" si="64"/>
        <v>26</v>
      </c>
      <c r="B639" s="5" t="s">
        <v>1168</v>
      </c>
      <c r="C639" s="5" t="s">
        <v>1169</v>
      </c>
      <c r="D639" s="5" t="str">
        <f>"011400"</f>
        <v>011400</v>
      </c>
      <c r="E639" s="5" t="s">
        <v>1192</v>
      </c>
      <c r="F639" s="5" t="s">
        <v>1193</v>
      </c>
      <c r="G639" s="2" t="str">
        <f t="shared" si="66"/>
        <v>Inscripció RSIPAC+Inscripció RGSEAA</v>
      </c>
    </row>
    <row r="640" spans="1:7" ht="33" customHeight="1" x14ac:dyDescent="0.3">
      <c r="A640" s="5" t="str">
        <f t="shared" si="64"/>
        <v>26</v>
      </c>
      <c r="B640" s="5" t="s">
        <v>1168</v>
      </c>
      <c r="C640" s="5" t="s">
        <v>1169</v>
      </c>
      <c r="D640" s="5" t="str">
        <f>"011500"</f>
        <v>011500</v>
      </c>
      <c r="E640" s="5" t="s">
        <v>1194</v>
      </c>
      <c r="F640" s="5" t="s">
        <v>1195</v>
      </c>
      <c r="G640" s="2" t="str">
        <f t="shared" si="66"/>
        <v>Inscripció RSIPAC+Inscripció RGSEAA</v>
      </c>
    </row>
    <row r="641" spans="1:7" ht="33" customHeight="1" x14ac:dyDescent="0.3">
      <c r="A641" s="5" t="str">
        <f t="shared" si="64"/>
        <v>26</v>
      </c>
      <c r="B641" s="5" t="s">
        <v>1168</v>
      </c>
      <c r="C641" s="5" t="s">
        <v>1169</v>
      </c>
      <c r="D641" s="5" t="str">
        <f>"011700"</f>
        <v>011700</v>
      </c>
      <c r="E641" s="5" t="s">
        <v>1196</v>
      </c>
      <c r="F641" s="5" t="s">
        <v>1197</v>
      </c>
      <c r="G641" s="2" t="str">
        <f t="shared" si="66"/>
        <v>Inscripció RSIPAC+Inscripció RGSEAA</v>
      </c>
    </row>
    <row r="642" spans="1:7" ht="33" customHeight="1" x14ac:dyDescent="0.3">
      <c r="A642" s="5" t="str">
        <f t="shared" si="64"/>
        <v>26</v>
      </c>
      <c r="B642" s="5" t="s">
        <v>1168</v>
      </c>
      <c r="C642" s="5" t="s">
        <v>1169</v>
      </c>
      <c r="D642" s="5" t="str">
        <f>"012500"</f>
        <v>012500</v>
      </c>
      <c r="E642" s="5" t="s">
        <v>1198</v>
      </c>
      <c r="F642" s="5" t="s">
        <v>1199</v>
      </c>
      <c r="G642" s="2" t="str">
        <f t="shared" si="66"/>
        <v>Inscripció RSIPAC+Inscripció RGSEAA</v>
      </c>
    </row>
    <row r="643" spans="1:7" ht="33" customHeight="1" x14ac:dyDescent="0.3">
      <c r="A643" s="5" t="str">
        <f t="shared" si="64"/>
        <v>26</v>
      </c>
      <c r="B643" s="5" t="s">
        <v>1168</v>
      </c>
      <c r="C643" s="5" t="s">
        <v>1169</v>
      </c>
      <c r="D643" s="5" t="str">
        <f>"012600"</f>
        <v>012600</v>
      </c>
      <c r="E643" s="5" t="s">
        <v>1200</v>
      </c>
      <c r="F643" s="5" t="s">
        <v>1201</v>
      </c>
      <c r="G643" s="2" t="str">
        <f t="shared" si="66"/>
        <v>Inscripció RSIPAC+Inscripció RGSEAA</v>
      </c>
    </row>
    <row r="644" spans="1:7" ht="33" customHeight="1" x14ac:dyDescent="0.3">
      <c r="A644" s="5" t="str">
        <f t="shared" si="64"/>
        <v>26</v>
      </c>
      <c r="B644" s="5" t="s">
        <v>1168</v>
      </c>
      <c r="C644" s="5" t="s">
        <v>1169</v>
      </c>
      <c r="D644" s="5" t="str">
        <f>"012800"</f>
        <v>012800</v>
      </c>
      <c r="E644" s="5" t="s">
        <v>1202</v>
      </c>
      <c r="F644" s="5" t="s">
        <v>1203</v>
      </c>
      <c r="G644" s="2" t="str">
        <f t="shared" ref="G644:G646" si="67">"Autorització+Inscripció RSIPAC+Inscripció RGSEAA"</f>
        <v>Autorització+Inscripció RSIPAC+Inscripció RGSEAA</v>
      </c>
    </row>
    <row r="645" spans="1:7" ht="33" customHeight="1" x14ac:dyDescent="0.3">
      <c r="A645" s="5" t="str">
        <f t="shared" si="64"/>
        <v>26</v>
      </c>
      <c r="B645" s="5" t="s">
        <v>1168</v>
      </c>
      <c r="C645" s="5" t="s">
        <v>1169</v>
      </c>
      <c r="D645" s="5" t="str">
        <f>"012900"</f>
        <v>012900</v>
      </c>
      <c r="E645" s="5" t="s">
        <v>1204</v>
      </c>
      <c r="F645" s="5" t="s">
        <v>1205</v>
      </c>
      <c r="G645" s="2" t="str">
        <f t="shared" si="67"/>
        <v>Autorització+Inscripció RSIPAC+Inscripció RGSEAA</v>
      </c>
    </row>
    <row r="646" spans="1:7" ht="33" customHeight="1" x14ac:dyDescent="0.3">
      <c r="A646" s="5" t="str">
        <f t="shared" si="64"/>
        <v>26</v>
      </c>
      <c r="B646" s="5" t="s">
        <v>1168</v>
      </c>
      <c r="C646" s="5" t="s">
        <v>1169</v>
      </c>
      <c r="D646" s="5" t="str">
        <f>"013000"</f>
        <v>013000</v>
      </c>
      <c r="E646" s="5" t="s">
        <v>1206</v>
      </c>
      <c r="F646" s="5" t="s">
        <v>1207</v>
      </c>
      <c r="G646" s="2" t="str">
        <f t="shared" si="67"/>
        <v>Autorització+Inscripció RSIPAC+Inscripció RGSEAA</v>
      </c>
    </row>
    <row r="647" spans="1:7" ht="33" customHeight="1" x14ac:dyDescent="0.3">
      <c r="A647" s="5" t="str">
        <f t="shared" si="64"/>
        <v>26</v>
      </c>
      <c r="B647" s="5" t="s">
        <v>1168</v>
      </c>
      <c r="C647" s="5" t="s">
        <v>1169</v>
      </c>
      <c r="D647" s="5" t="str">
        <f>"013300"</f>
        <v>013300</v>
      </c>
      <c r="E647" s="5" t="s">
        <v>1208</v>
      </c>
      <c r="F647" s="5" t="s">
        <v>1209</v>
      </c>
      <c r="G647" s="2" t="str">
        <f t="shared" ref="G647:G648" si="68">"Inscripció RSIPAC+Inscripció RGSEAA"</f>
        <v>Inscripció RSIPAC+Inscripció RGSEAA</v>
      </c>
    </row>
    <row r="648" spans="1:7" ht="33" customHeight="1" x14ac:dyDescent="0.3">
      <c r="A648" s="5" t="str">
        <f t="shared" si="64"/>
        <v>26</v>
      </c>
      <c r="B648" s="5" t="s">
        <v>1168</v>
      </c>
      <c r="C648" s="5" t="s">
        <v>1169</v>
      </c>
      <c r="D648" s="5" t="str">
        <f>"013500"</f>
        <v>013500</v>
      </c>
      <c r="E648" s="5" t="s">
        <v>1210</v>
      </c>
      <c r="F648" s="5" t="s">
        <v>1211</v>
      </c>
      <c r="G648" s="2" t="str">
        <f t="shared" si="68"/>
        <v>Inscripció RSIPAC+Inscripció RGSEAA</v>
      </c>
    </row>
    <row r="649" spans="1:7" ht="33" customHeight="1" x14ac:dyDescent="0.3">
      <c r="A649" s="5" t="str">
        <f t="shared" si="64"/>
        <v>26</v>
      </c>
      <c r="B649" s="5" t="s">
        <v>1168</v>
      </c>
      <c r="C649" s="5" t="s">
        <v>1169</v>
      </c>
      <c r="D649" s="5" t="str">
        <f>"013600"</f>
        <v>013600</v>
      </c>
      <c r="E649" s="5" t="s">
        <v>1212</v>
      </c>
      <c r="F649" s="5" t="s">
        <v>1213</v>
      </c>
      <c r="G649" s="2" t="str">
        <f t="shared" ref="G649:G659" si="69">"Autorització+Inscripció RSIPAC+Inscripció RGSEAA"</f>
        <v>Autorització+Inscripció RSIPAC+Inscripció RGSEAA</v>
      </c>
    </row>
    <row r="650" spans="1:7" ht="33" customHeight="1" x14ac:dyDescent="0.3">
      <c r="A650" s="5" t="str">
        <f t="shared" si="64"/>
        <v>26</v>
      </c>
      <c r="B650" s="5" t="s">
        <v>1168</v>
      </c>
      <c r="C650" s="5" t="s">
        <v>1169</v>
      </c>
      <c r="D650" s="5" t="str">
        <f>"013700"</f>
        <v>013700</v>
      </c>
      <c r="E650" s="5" t="s">
        <v>1214</v>
      </c>
      <c r="F650" s="5" t="s">
        <v>1215</v>
      </c>
      <c r="G650" s="2" t="str">
        <f t="shared" si="69"/>
        <v>Autorització+Inscripció RSIPAC+Inscripció RGSEAA</v>
      </c>
    </row>
    <row r="651" spans="1:7" ht="33" customHeight="1" x14ac:dyDescent="0.3">
      <c r="A651" s="5" t="str">
        <f t="shared" si="64"/>
        <v>26</v>
      </c>
      <c r="B651" s="5" t="s">
        <v>1168</v>
      </c>
      <c r="C651" s="5" t="s">
        <v>1169</v>
      </c>
      <c r="D651" s="5" t="str">
        <f>"013800"</f>
        <v>013800</v>
      </c>
      <c r="E651" s="5" t="s">
        <v>1216</v>
      </c>
      <c r="F651" s="5" t="s">
        <v>1217</v>
      </c>
      <c r="G651" s="2" t="str">
        <f t="shared" si="69"/>
        <v>Autorització+Inscripció RSIPAC+Inscripció RGSEAA</v>
      </c>
    </row>
    <row r="652" spans="1:7" ht="33" customHeight="1" x14ac:dyDescent="0.3">
      <c r="A652" s="5" t="str">
        <f t="shared" si="64"/>
        <v>26</v>
      </c>
      <c r="B652" s="5" t="s">
        <v>1168</v>
      </c>
      <c r="C652" s="5" t="s">
        <v>1169</v>
      </c>
      <c r="D652" s="5" t="str">
        <f>"013900"</f>
        <v>013900</v>
      </c>
      <c r="E652" s="5" t="s">
        <v>1218</v>
      </c>
      <c r="F652" s="5" t="s">
        <v>1219</v>
      </c>
      <c r="G652" s="2" t="str">
        <f t="shared" si="69"/>
        <v>Autorització+Inscripció RSIPAC+Inscripció RGSEAA</v>
      </c>
    </row>
    <row r="653" spans="1:7" ht="33" customHeight="1" x14ac:dyDescent="0.3">
      <c r="A653" s="5" t="str">
        <f t="shared" si="64"/>
        <v>26</v>
      </c>
      <c r="B653" s="5" t="s">
        <v>1168</v>
      </c>
      <c r="C653" s="5" t="s">
        <v>1169</v>
      </c>
      <c r="D653" s="5" t="str">
        <f>"014000"</f>
        <v>014000</v>
      </c>
      <c r="E653" s="5" t="s">
        <v>1220</v>
      </c>
      <c r="F653" s="5" t="s">
        <v>1221</v>
      </c>
      <c r="G653" s="2" t="str">
        <f t="shared" si="69"/>
        <v>Autorització+Inscripció RSIPAC+Inscripció RGSEAA</v>
      </c>
    </row>
    <row r="654" spans="1:7" ht="33" customHeight="1" x14ac:dyDescent="0.3">
      <c r="A654" s="5" t="str">
        <f t="shared" si="64"/>
        <v>26</v>
      </c>
      <c r="B654" s="5" t="s">
        <v>1168</v>
      </c>
      <c r="C654" s="5" t="s">
        <v>1169</v>
      </c>
      <c r="D654" s="5" t="str">
        <f>"014100"</f>
        <v>014100</v>
      </c>
      <c r="E654" s="5" t="s">
        <v>1222</v>
      </c>
      <c r="F654" s="5" t="s">
        <v>1223</v>
      </c>
      <c r="G654" s="2" t="str">
        <f t="shared" si="69"/>
        <v>Autorització+Inscripció RSIPAC+Inscripció RGSEAA</v>
      </c>
    </row>
    <row r="655" spans="1:7" ht="33" customHeight="1" x14ac:dyDescent="0.3">
      <c r="A655" s="5" t="str">
        <f t="shared" si="64"/>
        <v>26</v>
      </c>
      <c r="B655" s="5" t="s">
        <v>1168</v>
      </c>
      <c r="C655" s="5" t="s">
        <v>1169</v>
      </c>
      <c r="D655" s="5" t="str">
        <f>"014200"</f>
        <v>014200</v>
      </c>
      <c r="E655" s="5" t="s">
        <v>1224</v>
      </c>
      <c r="F655" s="5" t="s">
        <v>1225</v>
      </c>
      <c r="G655" s="2" t="str">
        <f t="shared" si="69"/>
        <v>Autorització+Inscripció RSIPAC+Inscripció RGSEAA</v>
      </c>
    </row>
    <row r="656" spans="1:7" ht="33" customHeight="1" x14ac:dyDescent="0.3">
      <c r="A656" s="5" t="str">
        <f t="shared" si="64"/>
        <v>26</v>
      </c>
      <c r="B656" s="5" t="s">
        <v>1168</v>
      </c>
      <c r="C656" s="5" t="s">
        <v>1169</v>
      </c>
      <c r="D656" s="5" t="str">
        <f>"014300"</f>
        <v>014300</v>
      </c>
      <c r="E656" s="5" t="s">
        <v>1226</v>
      </c>
      <c r="F656" s="5" t="s">
        <v>1227</v>
      </c>
      <c r="G656" s="2" t="str">
        <f t="shared" si="69"/>
        <v>Autorització+Inscripció RSIPAC+Inscripció RGSEAA</v>
      </c>
    </row>
    <row r="657" spans="1:7" ht="33" customHeight="1" x14ac:dyDescent="0.3">
      <c r="A657" s="5" t="str">
        <f t="shared" ref="A657:A692" si="70">"26"</f>
        <v>26</v>
      </c>
      <c r="B657" s="5" t="s">
        <v>1168</v>
      </c>
      <c r="C657" s="5" t="s">
        <v>1169</v>
      </c>
      <c r="D657" s="5" t="str">
        <f>"014400"</f>
        <v>014400</v>
      </c>
      <c r="E657" s="5" t="s">
        <v>1228</v>
      </c>
      <c r="F657" s="5" t="s">
        <v>1229</v>
      </c>
      <c r="G657" s="2" t="str">
        <f t="shared" ref="G657:G675" si="71">"Inscripció RSIPAC+Inscripció RGSEAA"</f>
        <v>Inscripció RSIPAC+Inscripció RGSEAA</v>
      </c>
    </row>
    <row r="658" spans="1:7" s="7" customFormat="1" ht="33" customHeight="1" x14ac:dyDescent="0.3">
      <c r="A658" s="7" t="str">
        <f t="shared" si="70"/>
        <v>26</v>
      </c>
      <c r="B658" s="7" t="s">
        <v>1168</v>
      </c>
      <c r="C658" s="7" t="s">
        <v>1169</v>
      </c>
      <c r="D658" s="7" t="str">
        <f>"014500"</f>
        <v>014500</v>
      </c>
      <c r="E658" s="7" t="s">
        <v>1949</v>
      </c>
      <c r="F658" s="7" t="s">
        <v>1950</v>
      </c>
      <c r="G658" s="8" t="str">
        <f t="shared" si="69"/>
        <v>Autorització+Inscripció RSIPAC+Inscripció RGSEAA</v>
      </c>
    </row>
    <row r="659" spans="1:7" s="7" customFormat="1" ht="33" customHeight="1" x14ac:dyDescent="0.3">
      <c r="A659" s="7" t="str">
        <f t="shared" si="70"/>
        <v>26</v>
      </c>
      <c r="B659" s="7" t="s">
        <v>1168</v>
      </c>
      <c r="C659" s="7" t="s">
        <v>1169</v>
      </c>
      <c r="D659" s="7" t="str">
        <f>"014600"</f>
        <v>014600</v>
      </c>
      <c r="E659" s="7" t="s">
        <v>1960</v>
      </c>
      <c r="F659" s="7" t="s">
        <v>1959</v>
      </c>
      <c r="G659" s="8" t="str">
        <f t="shared" si="69"/>
        <v>Autorització+Inscripció RSIPAC+Inscripció RGSEAA</v>
      </c>
    </row>
    <row r="660" spans="1:7" ht="33" customHeight="1" x14ac:dyDescent="0.3">
      <c r="A660" s="5" t="str">
        <f t="shared" ref="A660" si="72">"26"</f>
        <v>26</v>
      </c>
      <c r="B660" s="5" t="s">
        <v>1168</v>
      </c>
      <c r="C660" s="5" t="s">
        <v>1169</v>
      </c>
      <c r="D660" s="5" t="str">
        <f>"014700"</f>
        <v>014700</v>
      </c>
      <c r="E660" s="5" t="s">
        <v>2009</v>
      </c>
      <c r="F660" s="5" t="s">
        <v>2010</v>
      </c>
      <c r="G660" s="2" t="str">
        <f t="shared" si="33"/>
        <v>Inscripció RSIPAC+Inscripció RGSEAA</v>
      </c>
    </row>
    <row r="661" spans="1:7" ht="33" customHeight="1" x14ac:dyDescent="0.3">
      <c r="A661" s="5" t="str">
        <f t="shared" si="70"/>
        <v>26</v>
      </c>
      <c r="B661" s="5" t="s">
        <v>1168</v>
      </c>
      <c r="C661" s="5" t="s">
        <v>1169</v>
      </c>
      <c r="D661" s="5" t="str">
        <f>"020100"</f>
        <v>020100</v>
      </c>
      <c r="E661" s="5" t="s">
        <v>1230</v>
      </c>
      <c r="F661" s="5" t="s">
        <v>1231</v>
      </c>
      <c r="G661" s="2" t="str">
        <f t="shared" si="71"/>
        <v>Inscripció RSIPAC+Inscripció RGSEAA</v>
      </c>
    </row>
    <row r="662" spans="1:7" ht="33" customHeight="1" x14ac:dyDescent="0.3">
      <c r="A662" s="5" t="str">
        <f t="shared" si="70"/>
        <v>26</v>
      </c>
      <c r="B662" s="5" t="s">
        <v>1168</v>
      </c>
      <c r="C662" s="5" t="s">
        <v>1169</v>
      </c>
      <c r="D662" s="5" t="str">
        <f>"020200"</f>
        <v>020200</v>
      </c>
      <c r="E662" s="5" t="s">
        <v>1232</v>
      </c>
      <c r="F662" s="5" t="s">
        <v>1233</v>
      </c>
      <c r="G662" s="2" t="str">
        <f t="shared" si="71"/>
        <v>Inscripció RSIPAC+Inscripció RGSEAA</v>
      </c>
    </row>
    <row r="663" spans="1:7" ht="33" customHeight="1" x14ac:dyDescent="0.3">
      <c r="A663" s="5" t="str">
        <f t="shared" si="70"/>
        <v>26</v>
      </c>
      <c r="B663" s="5" t="s">
        <v>1168</v>
      </c>
      <c r="C663" s="5" t="s">
        <v>1169</v>
      </c>
      <c r="D663" s="5" t="str">
        <f>"020400"</f>
        <v>020400</v>
      </c>
      <c r="E663" s="5" t="s">
        <v>1234</v>
      </c>
      <c r="F663" s="5" t="s">
        <v>1235</v>
      </c>
      <c r="G663" s="2" t="str">
        <f t="shared" si="71"/>
        <v>Inscripció RSIPAC+Inscripció RGSEAA</v>
      </c>
    </row>
    <row r="664" spans="1:7" ht="33" customHeight="1" x14ac:dyDescent="0.3">
      <c r="A664" s="5" t="str">
        <f t="shared" si="70"/>
        <v>26</v>
      </c>
      <c r="B664" s="5" t="s">
        <v>1168</v>
      </c>
      <c r="C664" s="5" t="s">
        <v>1169</v>
      </c>
      <c r="D664" s="5" t="str">
        <f>"020700"</f>
        <v>020700</v>
      </c>
      <c r="E664" s="5" t="s">
        <v>1236</v>
      </c>
      <c r="F664" s="5" t="s">
        <v>1237</v>
      </c>
      <c r="G664" s="2" t="str">
        <f t="shared" si="71"/>
        <v>Inscripció RSIPAC+Inscripció RGSEAA</v>
      </c>
    </row>
    <row r="665" spans="1:7" ht="33" customHeight="1" x14ac:dyDescent="0.3">
      <c r="A665" s="5" t="str">
        <f t="shared" si="70"/>
        <v>26</v>
      </c>
      <c r="B665" s="5" t="s">
        <v>1168</v>
      </c>
      <c r="C665" s="5" t="s">
        <v>1169</v>
      </c>
      <c r="D665" s="5" t="str">
        <f>"020800"</f>
        <v>020800</v>
      </c>
      <c r="E665" s="5" t="s">
        <v>1238</v>
      </c>
      <c r="F665" s="5" t="s">
        <v>1239</v>
      </c>
      <c r="G665" s="2" t="str">
        <f t="shared" si="71"/>
        <v>Inscripció RSIPAC+Inscripció RGSEAA</v>
      </c>
    </row>
    <row r="666" spans="1:7" ht="33" customHeight="1" x14ac:dyDescent="0.3">
      <c r="A666" s="5" t="str">
        <f t="shared" si="70"/>
        <v>26</v>
      </c>
      <c r="B666" s="5" t="s">
        <v>1168</v>
      </c>
      <c r="C666" s="5" t="s">
        <v>1169</v>
      </c>
      <c r="D666" s="5" t="str">
        <f>"020900"</f>
        <v>020900</v>
      </c>
      <c r="E666" s="5" t="s">
        <v>1240</v>
      </c>
      <c r="F666" s="5" t="s">
        <v>1241</v>
      </c>
      <c r="G666" s="2" t="str">
        <f t="shared" si="71"/>
        <v>Inscripció RSIPAC+Inscripció RGSEAA</v>
      </c>
    </row>
    <row r="667" spans="1:7" ht="33" customHeight="1" x14ac:dyDescent="0.3">
      <c r="A667" s="5" t="str">
        <f t="shared" si="70"/>
        <v>26</v>
      </c>
      <c r="B667" s="5" t="s">
        <v>1168</v>
      </c>
      <c r="C667" s="5" t="s">
        <v>1169</v>
      </c>
      <c r="D667" s="5" t="str">
        <f>"021000"</f>
        <v>021000</v>
      </c>
      <c r="E667" s="5" t="s">
        <v>1242</v>
      </c>
      <c r="F667" s="5" t="s">
        <v>1243</v>
      </c>
      <c r="G667" s="2" t="str">
        <f t="shared" si="71"/>
        <v>Inscripció RSIPAC+Inscripció RGSEAA</v>
      </c>
    </row>
    <row r="668" spans="1:7" ht="33" customHeight="1" x14ac:dyDescent="0.3">
      <c r="A668" s="5" t="str">
        <f t="shared" si="70"/>
        <v>26</v>
      </c>
      <c r="B668" s="5" t="s">
        <v>1168</v>
      </c>
      <c r="C668" s="5" t="s">
        <v>1169</v>
      </c>
      <c r="D668" s="5" t="str">
        <f>"021100"</f>
        <v>021100</v>
      </c>
      <c r="E668" s="5" t="s">
        <v>1244</v>
      </c>
      <c r="F668" s="5" t="s">
        <v>1245</v>
      </c>
      <c r="G668" s="2" t="str">
        <f t="shared" si="71"/>
        <v>Inscripció RSIPAC+Inscripció RGSEAA</v>
      </c>
    </row>
    <row r="669" spans="1:7" ht="33" customHeight="1" x14ac:dyDescent="0.3">
      <c r="A669" s="5" t="str">
        <f t="shared" si="70"/>
        <v>26</v>
      </c>
      <c r="B669" s="5" t="s">
        <v>1168</v>
      </c>
      <c r="C669" s="5" t="s">
        <v>1169</v>
      </c>
      <c r="D669" s="5" t="str">
        <f>"021300"</f>
        <v>021300</v>
      </c>
      <c r="E669" s="5" t="s">
        <v>1246</v>
      </c>
      <c r="F669" s="5" t="s">
        <v>1247</v>
      </c>
      <c r="G669" s="2" t="str">
        <f t="shared" si="71"/>
        <v>Inscripció RSIPAC+Inscripció RGSEAA</v>
      </c>
    </row>
    <row r="670" spans="1:7" ht="33" customHeight="1" x14ac:dyDescent="0.3">
      <c r="A670" s="5" t="str">
        <f t="shared" si="70"/>
        <v>26</v>
      </c>
      <c r="B670" s="5" t="s">
        <v>1168</v>
      </c>
      <c r="C670" s="5" t="s">
        <v>1169</v>
      </c>
      <c r="D670" s="5" t="str">
        <f>"021400"</f>
        <v>021400</v>
      </c>
      <c r="E670" s="5" t="s">
        <v>1248</v>
      </c>
      <c r="F670" s="5" t="s">
        <v>1249</v>
      </c>
      <c r="G670" s="2" t="str">
        <f t="shared" si="71"/>
        <v>Inscripció RSIPAC+Inscripció RGSEAA</v>
      </c>
    </row>
    <row r="671" spans="1:7" ht="33" customHeight="1" x14ac:dyDescent="0.3">
      <c r="A671" s="5" t="str">
        <f t="shared" si="70"/>
        <v>26</v>
      </c>
      <c r="B671" s="5" t="s">
        <v>1168</v>
      </c>
      <c r="C671" s="5" t="s">
        <v>1169</v>
      </c>
      <c r="D671" s="5" t="str">
        <f>"021500"</f>
        <v>021500</v>
      </c>
      <c r="E671" s="5" t="s">
        <v>1250</v>
      </c>
      <c r="F671" s="5" t="s">
        <v>1251</v>
      </c>
      <c r="G671" s="2" t="str">
        <f t="shared" si="71"/>
        <v>Inscripció RSIPAC+Inscripció RGSEAA</v>
      </c>
    </row>
    <row r="672" spans="1:7" ht="33" customHeight="1" x14ac:dyDescent="0.3">
      <c r="A672" s="5" t="str">
        <f t="shared" si="70"/>
        <v>26</v>
      </c>
      <c r="B672" s="5" t="s">
        <v>1168</v>
      </c>
      <c r="C672" s="5" t="s">
        <v>1169</v>
      </c>
      <c r="D672" s="5" t="str">
        <f>"021700"</f>
        <v>021700</v>
      </c>
      <c r="E672" s="5" t="s">
        <v>1252</v>
      </c>
      <c r="F672" s="5" t="s">
        <v>1253</v>
      </c>
      <c r="G672" s="2" t="str">
        <f t="shared" si="71"/>
        <v>Inscripció RSIPAC+Inscripció RGSEAA</v>
      </c>
    </row>
    <row r="673" spans="1:7" ht="33" customHeight="1" x14ac:dyDescent="0.3">
      <c r="A673" s="5" t="str">
        <f t="shared" si="70"/>
        <v>26</v>
      </c>
      <c r="B673" s="5" t="s">
        <v>1168</v>
      </c>
      <c r="C673" s="5" t="s">
        <v>1169</v>
      </c>
      <c r="D673" s="5" t="str">
        <f>"022500"</f>
        <v>022500</v>
      </c>
      <c r="E673" s="5" t="s">
        <v>1254</v>
      </c>
      <c r="F673" s="5" t="s">
        <v>1255</v>
      </c>
      <c r="G673" s="2" t="str">
        <f t="shared" si="71"/>
        <v>Inscripció RSIPAC+Inscripció RGSEAA</v>
      </c>
    </row>
    <row r="674" spans="1:7" ht="33" customHeight="1" x14ac:dyDescent="0.3">
      <c r="A674" s="5" t="str">
        <f t="shared" si="70"/>
        <v>26</v>
      </c>
      <c r="B674" s="5" t="s">
        <v>1168</v>
      </c>
      <c r="C674" s="5" t="s">
        <v>1169</v>
      </c>
      <c r="D674" s="5" t="str">
        <f>"022600"</f>
        <v>022600</v>
      </c>
      <c r="E674" s="5" t="s">
        <v>1256</v>
      </c>
      <c r="F674" s="5" t="s">
        <v>1257</v>
      </c>
      <c r="G674" s="2" t="str">
        <f t="shared" si="71"/>
        <v>Inscripció RSIPAC+Inscripció RGSEAA</v>
      </c>
    </row>
    <row r="675" spans="1:7" ht="33" customHeight="1" x14ac:dyDescent="0.3">
      <c r="A675" s="5" t="str">
        <f t="shared" si="70"/>
        <v>26</v>
      </c>
      <c r="B675" s="5" t="s">
        <v>1168</v>
      </c>
      <c r="C675" s="5" t="s">
        <v>1169</v>
      </c>
      <c r="D675" s="5" t="str">
        <f>"023500"</f>
        <v>023500</v>
      </c>
      <c r="E675" s="5" t="s">
        <v>1258</v>
      </c>
      <c r="F675" s="5" t="s">
        <v>1259</v>
      </c>
      <c r="G675" s="2" t="str">
        <f t="shared" si="71"/>
        <v>Inscripció RSIPAC+Inscripció RGSEAA</v>
      </c>
    </row>
    <row r="676" spans="1:7" ht="33" customHeight="1" x14ac:dyDescent="0.3">
      <c r="A676" s="5" t="str">
        <f t="shared" si="70"/>
        <v>26</v>
      </c>
      <c r="B676" s="5" t="s">
        <v>1168</v>
      </c>
      <c r="C676" s="5" t="s">
        <v>1169</v>
      </c>
      <c r="D676" s="5" t="str">
        <f>"023600"</f>
        <v>023600</v>
      </c>
      <c r="E676" s="5" t="s">
        <v>1260</v>
      </c>
      <c r="F676" s="5" t="s">
        <v>1261</v>
      </c>
      <c r="G676" s="2" t="str">
        <f t="shared" ref="G676:G686" si="73">"Autorització+Inscripció RSIPAC+Inscripció RGSEAA"</f>
        <v>Autorització+Inscripció RSIPAC+Inscripció RGSEAA</v>
      </c>
    </row>
    <row r="677" spans="1:7" ht="33" customHeight="1" x14ac:dyDescent="0.3">
      <c r="A677" s="5" t="str">
        <f t="shared" si="70"/>
        <v>26</v>
      </c>
      <c r="B677" s="5" t="s">
        <v>1168</v>
      </c>
      <c r="C677" s="5" t="s">
        <v>1169</v>
      </c>
      <c r="D677" s="5" t="str">
        <f>"023700"</f>
        <v>023700</v>
      </c>
      <c r="E677" s="5" t="s">
        <v>1262</v>
      </c>
      <c r="F677" s="5" t="s">
        <v>1263</v>
      </c>
      <c r="G677" s="2" t="str">
        <f t="shared" si="73"/>
        <v>Autorització+Inscripció RSIPAC+Inscripció RGSEAA</v>
      </c>
    </row>
    <row r="678" spans="1:7" ht="33" customHeight="1" x14ac:dyDescent="0.3">
      <c r="A678" s="5" t="str">
        <f t="shared" si="70"/>
        <v>26</v>
      </c>
      <c r="B678" s="5" t="s">
        <v>1168</v>
      </c>
      <c r="C678" s="5" t="s">
        <v>1169</v>
      </c>
      <c r="D678" s="5" t="str">
        <f>"023800"</f>
        <v>023800</v>
      </c>
      <c r="E678" s="5" t="s">
        <v>1264</v>
      </c>
      <c r="F678" s="5" t="s">
        <v>1265</v>
      </c>
      <c r="G678" s="2" t="str">
        <f t="shared" si="73"/>
        <v>Autorització+Inscripció RSIPAC+Inscripció RGSEAA</v>
      </c>
    </row>
    <row r="679" spans="1:7" ht="33" customHeight="1" x14ac:dyDescent="0.3">
      <c r="A679" s="5" t="str">
        <f t="shared" si="70"/>
        <v>26</v>
      </c>
      <c r="B679" s="5" t="s">
        <v>1168</v>
      </c>
      <c r="C679" s="5" t="s">
        <v>1169</v>
      </c>
      <c r="D679" s="5" t="str">
        <f>"023900"</f>
        <v>023900</v>
      </c>
      <c r="E679" s="5" t="s">
        <v>1266</v>
      </c>
      <c r="F679" s="5" t="s">
        <v>1267</v>
      </c>
      <c r="G679" s="2" t="str">
        <f t="shared" si="73"/>
        <v>Autorització+Inscripció RSIPAC+Inscripció RGSEAA</v>
      </c>
    </row>
    <row r="680" spans="1:7" ht="33" customHeight="1" x14ac:dyDescent="0.3">
      <c r="A680" s="5" t="str">
        <f t="shared" si="70"/>
        <v>26</v>
      </c>
      <c r="B680" s="5" t="s">
        <v>1168</v>
      </c>
      <c r="C680" s="5" t="s">
        <v>1169</v>
      </c>
      <c r="D680" s="5" t="str">
        <f>"024000"</f>
        <v>024000</v>
      </c>
      <c r="E680" s="5" t="s">
        <v>1268</v>
      </c>
      <c r="F680" s="5" t="s">
        <v>1269</v>
      </c>
      <c r="G680" s="2" t="str">
        <f t="shared" si="73"/>
        <v>Autorització+Inscripció RSIPAC+Inscripció RGSEAA</v>
      </c>
    </row>
    <row r="681" spans="1:7" ht="33" customHeight="1" x14ac:dyDescent="0.3">
      <c r="A681" s="5" t="str">
        <f t="shared" si="70"/>
        <v>26</v>
      </c>
      <c r="B681" s="5" t="s">
        <v>1168</v>
      </c>
      <c r="C681" s="5" t="s">
        <v>1169</v>
      </c>
      <c r="D681" s="5" t="str">
        <f>"024100"</f>
        <v>024100</v>
      </c>
      <c r="E681" s="5" t="s">
        <v>1270</v>
      </c>
      <c r="F681" s="5" t="s">
        <v>1271</v>
      </c>
      <c r="G681" s="2" t="str">
        <f t="shared" si="73"/>
        <v>Autorització+Inscripció RSIPAC+Inscripció RGSEAA</v>
      </c>
    </row>
    <row r="682" spans="1:7" ht="33" customHeight="1" x14ac:dyDescent="0.3">
      <c r="A682" s="5" t="str">
        <f t="shared" si="70"/>
        <v>26</v>
      </c>
      <c r="B682" s="5" t="s">
        <v>1168</v>
      </c>
      <c r="C682" s="5" t="s">
        <v>1169</v>
      </c>
      <c r="D682" s="5" t="str">
        <f>"024200"</f>
        <v>024200</v>
      </c>
      <c r="E682" s="5" t="s">
        <v>1272</v>
      </c>
      <c r="F682" s="5" t="s">
        <v>1273</v>
      </c>
      <c r="G682" s="2" t="str">
        <f t="shared" si="73"/>
        <v>Autorització+Inscripció RSIPAC+Inscripció RGSEAA</v>
      </c>
    </row>
    <row r="683" spans="1:7" ht="33" customHeight="1" x14ac:dyDescent="0.3">
      <c r="A683" s="5" t="str">
        <f t="shared" si="70"/>
        <v>26</v>
      </c>
      <c r="B683" s="5" t="s">
        <v>1168</v>
      </c>
      <c r="C683" s="5" t="s">
        <v>1169</v>
      </c>
      <c r="D683" s="5" t="str">
        <f>"024300"</f>
        <v>024300</v>
      </c>
      <c r="E683" s="5" t="s">
        <v>1274</v>
      </c>
      <c r="F683" s="5" t="s">
        <v>1275</v>
      </c>
      <c r="G683" s="2" t="str">
        <f t="shared" si="73"/>
        <v>Autorització+Inscripció RSIPAC+Inscripció RGSEAA</v>
      </c>
    </row>
    <row r="684" spans="1:7" ht="33" customHeight="1" x14ac:dyDescent="0.3">
      <c r="A684" s="5" t="str">
        <f t="shared" si="70"/>
        <v>26</v>
      </c>
      <c r="B684" s="5" t="s">
        <v>1168</v>
      </c>
      <c r="C684" s="5" t="s">
        <v>1169</v>
      </c>
      <c r="D684" s="5" t="str">
        <f>"024400"</f>
        <v>024400</v>
      </c>
      <c r="E684" s="5" t="s">
        <v>1276</v>
      </c>
      <c r="F684" s="5" t="s">
        <v>1277</v>
      </c>
      <c r="G684" s="2" t="str">
        <f t="shared" ref="G684:G753" si="74">"Inscripció RSIPAC+Inscripció RGSEAA"</f>
        <v>Inscripció RSIPAC+Inscripció RGSEAA</v>
      </c>
    </row>
    <row r="685" spans="1:7" s="7" customFormat="1" ht="33" customHeight="1" x14ac:dyDescent="0.3">
      <c r="A685" s="7" t="str">
        <f t="shared" si="70"/>
        <v>26</v>
      </c>
      <c r="B685" s="7" t="s">
        <v>1168</v>
      </c>
      <c r="C685" s="7" t="s">
        <v>1169</v>
      </c>
      <c r="D685" s="7" t="str">
        <f>"024500"</f>
        <v>024500</v>
      </c>
      <c r="E685" s="10" t="s">
        <v>1951</v>
      </c>
      <c r="F685" s="10" t="s">
        <v>1958</v>
      </c>
      <c r="G685" s="8" t="str">
        <f t="shared" si="73"/>
        <v>Autorització+Inscripció RSIPAC+Inscripció RGSEAA</v>
      </c>
    </row>
    <row r="686" spans="1:7" s="7" customFormat="1" ht="33" customHeight="1" x14ac:dyDescent="0.3">
      <c r="A686" s="7" t="str">
        <f t="shared" si="70"/>
        <v>26</v>
      </c>
      <c r="B686" s="7" t="s">
        <v>1168</v>
      </c>
      <c r="C686" s="7" t="s">
        <v>1169</v>
      </c>
      <c r="D686" s="7" t="str">
        <f>"024600"</f>
        <v>024600</v>
      </c>
      <c r="E686" s="10" t="s">
        <v>1961</v>
      </c>
      <c r="F686" s="10" t="s">
        <v>1962</v>
      </c>
      <c r="G686" s="8" t="str">
        <f t="shared" si="73"/>
        <v>Autorització+Inscripció RSIPAC+Inscripció RGSEAA</v>
      </c>
    </row>
    <row r="687" spans="1:7" ht="33" customHeight="1" x14ac:dyDescent="0.3">
      <c r="A687" s="5" t="str">
        <f t="shared" si="70"/>
        <v>26</v>
      </c>
      <c r="B687" s="5" t="s">
        <v>1168</v>
      </c>
      <c r="C687" s="5" t="s">
        <v>1169</v>
      </c>
      <c r="D687" s="5" t="str">
        <f>"030100"</f>
        <v>030100</v>
      </c>
      <c r="E687" s="5" t="s">
        <v>1278</v>
      </c>
      <c r="F687" s="5" t="s">
        <v>1279</v>
      </c>
      <c r="G687" s="2" t="str">
        <f t="shared" si="74"/>
        <v>Inscripció RSIPAC+Inscripció RGSEAA</v>
      </c>
    </row>
    <row r="688" spans="1:7" ht="33" customHeight="1" x14ac:dyDescent="0.3">
      <c r="A688" s="5" t="str">
        <f t="shared" si="70"/>
        <v>26</v>
      </c>
      <c r="B688" s="5" t="s">
        <v>1168</v>
      </c>
      <c r="C688" s="5" t="s">
        <v>1169</v>
      </c>
      <c r="D688" s="5" t="str">
        <f>"030200"</f>
        <v>030200</v>
      </c>
      <c r="E688" s="5" t="s">
        <v>1280</v>
      </c>
      <c r="F688" s="5" t="s">
        <v>1281</v>
      </c>
      <c r="G688" s="2" t="str">
        <f t="shared" si="74"/>
        <v>Inscripció RSIPAC+Inscripció RGSEAA</v>
      </c>
    </row>
    <row r="689" spans="1:7" ht="33" customHeight="1" x14ac:dyDescent="0.3">
      <c r="A689" s="5" t="str">
        <f t="shared" si="70"/>
        <v>26</v>
      </c>
      <c r="B689" s="5" t="s">
        <v>1168</v>
      </c>
      <c r="C689" s="5" t="s">
        <v>1169</v>
      </c>
      <c r="D689" s="5" t="str">
        <f>"030400"</f>
        <v>030400</v>
      </c>
      <c r="E689" s="5" t="s">
        <v>1282</v>
      </c>
      <c r="F689" s="5" t="s">
        <v>1283</v>
      </c>
      <c r="G689" s="2" t="str">
        <f t="shared" si="74"/>
        <v>Inscripció RSIPAC+Inscripció RGSEAA</v>
      </c>
    </row>
    <row r="690" spans="1:7" ht="33" customHeight="1" x14ac:dyDescent="0.3">
      <c r="A690" s="5" t="str">
        <f t="shared" si="70"/>
        <v>26</v>
      </c>
      <c r="B690" s="5" t="s">
        <v>1168</v>
      </c>
      <c r="C690" s="5" t="s">
        <v>1169</v>
      </c>
      <c r="D690" s="5" t="str">
        <f>"030700"</f>
        <v>030700</v>
      </c>
      <c r="E690" s="5" t="s">
        <v>1284</v>
      </c>
      <c r="F690" s="5" t="s">
        <v>1285</v>
      </c>
      <c r="G690" s="2" t="str">
        <f t="shared" si="74"/>
        <v>Inscripció RSIPAC+Inscripció RGSEAA</v>
      </c>
    </row>
    <row r="691" spans="1:7" ht="33" customHeight="1" x14ac:dyDescent="0.3">
      <c r="A691" s="5" t="str">
        <f t="shared" si="70"/>
        <v>26</v>
      </c>
      <c r="B691" s="5" t="s">
        <v>1168</v>
      </c>
      <c r="C691" s="5" t="s">
        <v>1169</v>
      </c>
      <c r="D691" s="5" t="str">
        <f>"030800"</f>
        <v>030800</v>
      </c>
      <c r="E691" s="5" t="s">
        <v>1286</v>
      </c>
      <c r="F691" s="5" t="s">
        <v>1287</v>
      </c>
      <c r="G691" s="2" t="str">
        <f t="shared" si="74"/>
        <v>Inscripció RSIPAC+Inscripció RGSEAA</v>
      </c>
    </row>
    <row r="692" spans="1:7" ht="33" customHeight="1" x14ac:dyDescent="0.3">
      <c r="A692" s="5" t="str">
        <f t="shared" si="70"/>
        <v>26</v>
      </c>
      <c r="B692" s="5" t="s">
        <v>1168</v>
      </c>
      <c r="C692" s="5" t="s">
        <v>1169</v>
      </c>
      <c r="D692" s="5" t="str">
        <f>"030900"</f>
        <v>030900</v>
      </c>
      <c r="E692" s="5" t="s">
        <v>1288</v>
      </c>
      <c r="F692" s="5" t="s">
        <v>1289</v>
      </c>
      <c r="G692" s="2" t="str">
        <f t="shared" si="74"/>
        <v>Inscripció RSIPAC+Inscripció RGSEAA</v>
      </c>
    </row>
    <row r="693" spans="1:7" ht="33" customHeight="1" x14ac:dyDescent="0.3">
      <c r="A693" s="5" t="str">
        <f t="shared" ref="A693:A726" si="75">"26"</f>
        <v>26</v>
      </c>
      <c r="B693" s="5" t="s">
        <v>1168</v>
      </c>
      <c r="C693" s="5" t="s">
        <v>1169</v>
      </c>
      <c r="D693" s="5" t="str">
        <f>"031000"</f>
        <v>031000</v>
      </c>
      <c r="E693" s="5" t="s">
        <v>1290</v>
      </c>
      <c r="F693" s="5" t="s">
        <v>1291</v>
      </c>
      <c r="G693" s="2" t="str">
        <f t="shared" si="74"/>
        <v>Inscripció RSIPAC+Inscripció RGSEAA</v>
      </c>
    </row>
    <row r="694" spans="1:7" ht="33" customHeight="1" x14ac:dyDescent="0.3">
      <c r="A694" s="5" t="str">
        <f t="shared" si="75"/>
        <v>26</v>
      </c>
      <c r="B694" s="5" t="s">
        <v>1168</v>
      </c>
      <c r="C694" s="5" t="s">
        <v>1169</v>
      </c>
      <c r="D694" s="5" t="str">
        <f>"031100"</f>
        <v>031100</v>
      </c>
      <c r="E694" s="5" t="s">
        <v>1292</v>
      </c>
      <c r="F694" s="5" t="s">
        <v>1293</v>
      </c>
      <c r="G694" s="2" t="str">
        <f t="shared" si="74"/>
        <v>Inscripció RSIPAC+Inscripció RGSEAA</v>
      </c>
    </row>
    <row r="695" spans="1:7" ht="33" customHeight="1" x14ac:dyDescent="0.3">
      <c r="A695" s="5" t="str">
        <f t="shared" si="75"/>
        <v>26</v>
      </c>
      <c r="B695" s="5" t="s">
        <v>1168</v>
      </c>
      <c r="C695" s="5" t="s">
        <v>1169</v>
      </c>
      <c r="D695" s="5" t="str">
        <f>"031300"</f>
        <v>031300</v>
      </c>
      <c r="E695" s="5" t="s">
        <v>1294</v>
      </c>
      <c r="F695" s="5" t="s">
        <v>1295</v>
      </c>
      <c r="G695" s="2" t="str">
        <f t="shared" si="74"/>
        <v>Inscripció RSIPAC+Inscripció RGSEAA</v>
      </c>
    </row>
    <row r="696" spans="1:7" ht="33" customHeight="1" x14ac:dyDescent="0.3">
      <c r="A696" s="5" t="str">
        <f t="shared" si="75"/>
        <v>26</v>
      </c>
      <c r="B696" s="5" t="s">
        <v>1168</v>
      </c>
      <c r="C696" s="5" t="s">
        <v>1169</v>
      </c>
      <c r="D696" s="5" t="str">
        <f>"031400"</f>
        <v>031400</v>
      </c>
      <c r="E696" s="5" t="s">
        <v>1296</v>
      </c>
      <c r="F696" s="5" t="s">
        <v>1297</v>
      </c>
      <c r="G696" s="2" t="str">
        <f t="shared" si="74"/>
        <v>Inscripció RSIPAC+Inscripció RGSEAA</v>
      </c>
    </row>
    <row r="697" spans="1:7" ht="33" customHeight="1" x14ac:dyDescent="0.3">
      <c r="A697" s="5" t="str">
        <f t="shared" si="75"/>
        <v>26</v>
      </c>
      <c r="B697" s="5" t="s">
        <v>1168</v>
      </c>
      <c r="C697" s="5" t="s">
        <v>1169</v>
      </c>
      <c r="D697" s="5" t="str">
        <f>"031500"</f>
        <v>031500</v>
      </c>
      <c r="E697" s="5" t="s">
        <v>1298</v>
      </c>
      <c r="F697" s="5" t="s">
        <v>1299</v>
      </c>
      <c r="G697" s="2" t="str">
        <f t="shared" si="74"/>
        <v>Inscripció RSIPAC+Inscripció RGSEAA</v>
      </c>
    </row>
    <row r="698" spans="1:7" ht="33" customHeight="1" x14ac:dyDescent="0.3">
      <c r="A698" s="5" t="str">
        <f t="shared" si="75"/>
        <v>26</v>
      </c>
      <c r="B698" s="5" t="s">
        <v>1168</v>
      </c>
      <c r="C698" s="5" t="s">
        <v>1169</v>
      </c>
      <c r="D698" s="5" t="str">
        <f>"031700"</f>
        <v>031700</v>
      </c>
      <c r="E698" s="5" t="s">
        <v>1300</v>
      </c>
      <c r="F698" s="5" t="s">
        <v>1301</v>
      </c>
      <c r="G698" s="2" t="str">
        <f t="shared" si="74"/>
        <v>Inscripció RSIPAC+Inscripció RGSEAA</v>
      </c>
    </row>
    <row r="699" spans="1:7" ht="33" customHeight="1" x14ac:dyDescent="0.3">
      <c r="A699" s="5" t="str">
        <f t="shared" si="75"/>
        <v>26</v>
      </c>
      <c r="B699" s="5" t="s">
        <v>1168</v>
      </c>
      <c r="C699" s="5" t="s">
        <v>1169</v>
      </c>
      <c r="D699" s="5" t="str">
        <f>"032500"</f>
        <v>032500</v>
      </c>
      <c r="E699" s="5" t="s">
        <v>1302</v>
      </c>
      <c r="F699" s="5" t="s">
        <v>1303</v>
      </c>
      <c r="G699" s="2" t="str">
        <f t="shared" si="74"/>
        <v>Inscripció RSIPAC+Inscripció RGSEAA</v>
      </c>
    </row>
    <row r="700" spans="1:7" ht="33" customHeight="1" x14ac:dyDescent="0.3">
      <c r="A700" s="5" t="str">
        <f t="shared" si="75"/>
        <v>26</v>
      </c>
      <c r="B700" s="5" t="s">
        <v>1168</v>
      </c>
      <c r="C700" s="5" t="s">
        <v>1169</v>
      </c>
      <c r="D700" s="5" t="str">
        <f>"032600"</f>
        <v>032600</v>
      </c>
      <c r="E700" s="5" t="s">
        <v>1304</v>
      </c>
      <c r="F700" s="5" t="s">
        <v>1305</v>
      </c>
      <c r="G700" s="2" t="str">
        <f t="shared" si="74"/>
        <v>Inscripció RSIPAC+Inscripció RGSEAA</v>
      </c>
    </row>
    <row r="701" spans="1:7" ht="33" customHeight="1" x14ac:dyDescent="0.3">
      <c r="A701" s="5" t="str">
        <f t="shared" si="75"/>
        <v>26</v>
      </c>
      <c r="B701" s="5" t="s">
        <v>1168</v>
      </c>
      <c r="C701" s="5" t="s">
        <v>1169</v>
      </c>
      <c r="D701" s="5" t="str">
        <f>"033500"</f>
        <v>033500</v>
      </c>
      <c r="E701" s="5" t="s">
        <v>1306</v>
      </c>
      <c r="F701" s="5" t="s">
        <v>1307</v>
      </c>
      <c r="G701" s="2" t="str">
        <f t="shared" si="74"/>
        <v>Inscripció RSIPAC+Inscripció RGSEAA</v>
      </c>
    </row>
    <row r="702" spans="1:7" ht="33" customHeight="1" x14ac:dyDescent="0.3">
      <c r="A702" s="5" t="str">
        <f t="shared" si="75"/>
        <v>26</v>
      </c>
      <c r="B702" s="5" t="s">
        <v>1168</v>
      </c>
      <c r="C702" s="5" t="s">
        <v>1169</v>
      </c>
      <c r="D702" s="5" t="str">
        <f>"033600"</f>
        <v>033600</v>
      </c>
      <c r="E702" s="5" t="s">
        <v>1308</v>
      </c>
      <c r="F702" s="5" t="s">
        <v>1309</v>
      </c>
      <c r="G702" s="2" t="str">
        <f t="shared" si="74"/>
        <v>Inscripció RSIPAC+Inscripció RGSEAA</v>
      </c>
    </row>
    <row r="703" spans="1:7" ht="33" customHeight="1" x14ac:dyDescent="0.3">
      <c r="A703" s="5" t="str">
        <f t="shared" si="75"/>
        <v>26</v>
      </c>
      <c r="B703" s="5" t="s">
        <v>1168</v>
      </c>
      <c r="C703" s="5" t="s">
        <v>1169</v>
      </c>
      <c r="D703" s="5" t="str">
        <f>"033700"</f>
        <v>033700</v>
      </c>
      <c r="E703" s="5" t="s">
        <v>1310</v>
      </c>
      <c r="F703" s="5" t="s">
        <v>1311</v>
      </c>
      <c r="G703" s="2" t="str">
        <f t="shared" si="74"/>
        <v>Inscripció RSIPAC+Inscripció RGSEAA</v>
      </c>
    </row>
    <row r="704" spans="1:7" ht="33" customHeight="1" x14ac:dyDescent="0.3">
      <c r="A704" s="5" t="str">
        <f t="shared" si="75"/>
        <v>26</v>
      </c>
      <c r="B704" s="5" t="s">
        <v>1168</v>
      </c>
      <c r="C704" s="5" t="s">
        <v>1169</v>
      </c>
      <c r="D704" s="5" t="str">
        <f>"033800"</f>
        <v>033800</v>
      </c>
      <c r="E704" s="5" t="s">
        <v>1312</v>
      </c>
      <c r="F704" s="5" t="s">
        <v>1313</v>
      </c>
      <c r="G704" s="2" t="str">
        <f t="shared" si="74"/>
        <v>Inscripció RSIPAC+Inscripció RGSEAA</v>
      </c>
    </row>
    <row r="705" spans="1:7" ht="33" customHeight="1" x14ac:dyDescent="0.3">
      <c r="A705" s="5" t="str">
        <f t="shared" si="75"/>
        <v>26</v>
      </c>
      <c r="B705" s="5" t="s">
        <v>1168</v>
      </c>
      <c r="C705" s="5" t="s">
        <v>1169</v>
      </c>
      <c r="D705" s="5" t="str">
        <f>"033900"</f>
        <v>033900</v>
      </c>
      <c r="E705" s="5" t="s">
        <v>1314</v>
      </c>
      <c r="F705" s="5" t="s">
        <v>1315</v>
      </c>
      <c r="G705" s="2" t="str">
        <f t="shared" si="74"/>
        <v>Inscripció RSIPAC+Inscripció RGSEAA</v>
      </c>
    </row>
    <row r="706" spans="1:7" ht="33" customHeight="1" x14ac:dyDescent="0.3">
      <c r="A706" s="5" t="str">
        <f t="shared" si="75"/>
        <v>26</v>
      </c>
      <c r="B706" s="5" t="s">
        <v>1168</v>
      </c>
      <c r="C706" s="5" t="s">
        <v>1169</v>
      </c>
      <c r="D706" s="5" t="str">
        <f>"034000"</f>
        <v>034000</v>
      </c>
      <c r="E706" s="5" t="s">
        <v>1316</v>
      </c>
      <c r="F706" s="5" t="s">
        <v>1317</v>
      </c>
      <c r="G706" s="2" t="str">
        <f t="shared" si="74"/>
        <v>Inscripció RSIPAC+Inscripció RGSEAA</v>
      </c>
    </row>
    <row r="707" spans="1:7" ht="33" customHeight="1" x14ac:dyDescent="0.3">
      <c r="A707" s="5" t="str">
        <f t="shared" si="75"/>
        <v>26</v>
      </c>
      <c r="B707" s="5" t="s">
        <v>1168</v>
      </c>
      <c r="C707" s="5" t="s">
        <v>1169</v>
      </c>
      <c r="D707" s="5" t="str">
        <f>"034100"</f>
        <v>034100</v>
      </c>
      <c r="E707" s="5" t="s">
        <v>1318</v>
      </c>
      <c r="F707" s="5" t="s">
        <v>1319</v>
      </c>
      <c r="G707" s="2" t="str">
        <f t="shared" si="74"/>
        <v>Inscripció RSIPAC+Inscripció RGSEAA</v>
      </c>
    </row>
    <row r="708" spans="1:7" ht="33" customHeight="1" x14ac:dyDescent="0.3">
      <c r="A708" s="5" t="str">
        <f t="shared" si="75"/>
        <v>26</v>
      </c>
      <c r="B708" s="5" t="s">
        <v>1168</v>
      </c>
      <c r="C708" s="5" t="s">
        <v>1169</v>
      </c>
      <c r="D708" s="5" t="str">
        <f>"034200"</f>
        <v>034200</v>
      </c>
      <c r="E708" s="5" t="s">
        <v>1320</v>
      </c>
      <c r="F708" s="5" t="s">
        <v>1321</v>
      </c>
      <c r="G708" s="2" t="str">
        <f t="shared" si="74"/>
        <v>Inscripció RSIPAC+Inscripció RGSEAA</v>
      </c>
    </row>
    <row r="709" spans="1:7" ht="33" customHeight="1" x14ac:dyDescent="0.3">
      <c r="A709" s="5" t="str">
        <f t="shared" si="75"/>
        <v>26</v>
      </c>
      <c r="B709" s="5" t="s">
        <v>1168</v>
      </c>
      <c r="C709" s="5" t="s">
        <v>1169</v>
      </c>
      <c r="D709" s="5" t="str">
        <f>"034300"</f>
        <v>034300</v>
      </c>
      <c r="E709" s="5" t="s">
        <v>1322</v>
      </c>
      <c r="F709" s="5" t="s">
        <v>1323</v>
      </c>
      <c r="G709" s="2" t="str">
        <f t="shared" si="74"/>
        <v>Inscripció RSIPAC+Inscripció RGSEAA</v>
      </c>
    </row>
    <row r="710" spans="1:7" ht="33" customHeight="1" x14ac:dyDescent="0.3">
      <c r="A710" s="5" t="str">
        <f t="shared" si="75"/>
        <v>26</v>
      </c>
      <c r="B710" s="5" t="s">
        <v>1168</v>
      </c>
      <c r="C710" s="5" t="s">
        <v>1169</v>
      </c>
      <c r="D710" s="5" t="str">
        <f>"034400"</f>
        <v>034400</v>
      </c>
      <c r="E710" s="5" t="s">
        <v>1324</v>
      </c>
      <c r="F710" s="5" t="s">
        <v>1325</v>
      </c>
      <c r="G710" s="2" t="str">
        <f t="shared" si="74"/>
        <v>Inscripció RSIPAC+Inscripció RGSEAA</v>
      </c>
    </row>
    <row r="711" spans="1:7" s="7" customFormat="1" ht="33" customHeight="1" x14ac:dyDescent="0.3">
      <c r="A711" s="7" t="str">
        <f t="shared" si="75"/>
        <v>26</v>
      </c>
      <c r="B711" s="7" t="s">
        <v>1168</v>
      </c>
      <c r="C711" s="7" t="s">
        <v>1169</v>
      </c>
      <c r="D711" s="7" t="str">
        <f>"034500"</f>
        <v>034500</v>
      </c>
      <c r="E711" s="7" t="s">
        <v>1952</v>
      </c>
      <c r="F711" s="10" t="s">
        <v>1953</v>
      </c>
      <c r="G711" s="8" t="str">
        <f t="shared" si="74"/>
        <v>Inscripció RSIPAC+Inscripció RGSEAA</v>
      </c>
    </row>
    <row r="712" spans="1:7" s="7" customFormat="1" ht="33" customHeight="1" x14ac:dyDescent="0.3">
      <c r="A712" s="7" t="str">
        <f t="shared" si="75"/>
        <v>26</v>
      </c>
      <c r="B712" s="7" t="s">
        <v>1168</v>
      </c>
      <c r="C712" s="7" t="s">
        <v>1169</v>
      </c>
      <c r="D712" s="7" t="str">
        <f>"034600"</f>
        <v>034600</v>
      </c>
      <c r="E712" s="7" t="s">
        <v>1963</v>
      </c>
      <c r="F712" s="10" t="s">
        <v>1964</v>
      </c>
      <c r="G712" s="8" t="str">
        <f t="shared" si="74"/>
        <v>Inscripció RSIPAC+Inscripció RGSEAA</v>
      </c>
    </row>
    <row r="713" spans="1:7" ht="33" customHeight="1" x14ac:dyDescent="0.3">
      <c r="A713" s="5" t="str">
        <f t="shared" si="75"/>
        <v>26</v>
      </c>
      <c r="B713" s="5" t="s">
        <v>1168</v>
      </c>
      <c r="C713" s="5" t="s">
        <v>1169</v>
      </c>
      <c r="D713" s="5" t="str">
        <f>"040100"</f>
        <v>040100</v>
      </c>
      <c r="E713" s="5" t="s">
        <v>1326</v>
      </c>
      <c r="F713" s="5" t="s">
        <v>1327</v>
      </c>
      <c r="G713" s="2" t="str">
        <f t="shared" si="74"/>
        <v>Inscripció RSIPAC+Inscripció RGSEAA</v>
      </c>
    </row>
    <row r="714" spans="1:7" ht="33" customHeight="1" x14ac:dyDescent="0.3">
      <c r="A714" s="5" t="str">
        <f t="shared" si="75"/>
        <v>26</v>
      </c>
      <c r="B714" s="5" t="s">
        <v>1168</v>
      </c>
      <c r="C714" s="5" t="s">
        <v>1169</v>
      </c>
      <c r="D714" s="5" t="str">
        <f>"040200"</f>
        <v>040200</v>
      </c>
      <c r="E714" s="5" t="s">
        <v>1328</v>
      </c>
      <c r="F714" s="5" t="s">
        <v>1329</v>
      </c>
      <c r="G714" s="2" t="str">
        <f t="shared" si="74"/>
        <v>Inscripció RSIPAC+Inscripció RGSEAA</v>
      </c>
    </row>
    <row r="715" spans="1:7" ht="33" customHeight="1" x14ac:dyDescent="0.3">
      <c r="A715" s="5" t="str">
        <f t="shared" si="75"/>
        <v>26</v>
      </c>
      <c r="B715" s="5" t="s">
        <v>1168</v>
      </c>
      <c r="C715" s="5" t="s">
        <v>1169</v>
      </c>
      <c r="D715" s="5" t="str">
        <f>"040400"</f>
        <v>040400</v>
      </c>
      <c r="E715" s="5" t="s">
        <v>1330</v>
      </c>
      <c r="F715" s="5" t="s">
        <v>1331</v>
      </c>
      <c r="G715" s="2" t="str">
        <f t="shared" si="74"/>
        <v>Inscripció RSIPAC+Inscripció RGSEAA</v>
      </c>
    </row>
    <row r="716" spans="1:7" ht="33" customHeight="1" x14ac:dyDescent="0.3">
      <c r="A716" s="5" t="str">
        <f t="shared" si="75"/>
        <v>26</v>
      </c>
      <c r="B716" s="5" t="s">
        <v>1168</v>
      </c>
      <c r="C716" s="5" t="s">
        <v>1169</v>
      </c>
      <c r="D716" s="5" t="str">
        <f>"040700"</f>
        <v>040700</v>
      </c>
      <c r="E716" s="5" t="s">
        <v>1332</v>
      </c>
      <c r="F716" s="5" t="s">
        <v>1333</v>
      </c>
      <c r="G716" s="2" t="str">
        <f t="shared" si="74"/>
        <v>Inscripció RSIPAC+Inscripció RGSEAA</v>
      </c>
    </row>
    <row r="717" spans="1:7" ht="33" customHeight="1" x14ac:dyDescent="0.3">
      <c r="A717" s="5" t="str">
        <f t="shared" si="75"/>
        <v>26</v>
      </c>
      <c r="B717" s="5" t="s">
        <v>1168</v>
      </c>
      <c r="C717" s="5" t="s">
        <v>1169</v>
      </c>
      <c r="D717" s="5" t="str">
        <f>"040800"</f>
        <v>040800</v>
      </c>
      <c r="E717" s="5" t="s">
        <v>1334</v>
      </c>
      <c r="F717" s="5" t="s">
        <v>1335</v>
      </c>
      <c r="G717" s="2" t="str">
        <f t="shared" si="74"/>
        <v>Inscripció RSIPAC+Inscripció RGSEAA</v>
      </c>
    </row>
    <row r="718" spans="1:7" ht="33" customHeight="1" x14ac:dyDescent="0.3">
      <c r="A718" s="5" t="str">
        <f t="shared" si="75"/>
        <v>26</v>
      </c>
      <c r="B718" s="5" t="s">
        <v>1168</v>
      </c>
      <c r="C718" s="5" t="s">
        <v>1169</v>
      </c>
      <c r="D718" s="5" t="str">
        <f>"040900"</f>
        <v>040900</v>
      </c>
      <c r="E718" s="5" t="s">
        <v>1336</v>
      </c>
      <c r="F718" s="5" t="s">
        <v>1337</v>
      </c>
      <c r="G718" s="2" t="str">
        <f t="shared" si="74"/>
        <v>Inscripció RSIPAC+Inscripció RGSEAA</v>
      </c>
    </row>
    <row r="719" spans="1:7" ht="33" customHeight="1" x14ac:dyDescent="0.3">
      <c r="A719" s="5" t="str">
        <f t="shared" si="75"/>
        <v>26</v>
      </c>
      <c r="B719" s="5" t="s">
        <v>1168</v>
      </c>
      <c r="C719" s="5" t="s">
        <v>1169</v>
      </c>
      <c r="D719" s="5" t="str">
        <f>"041000"</f>
        <v>041000</v>
      </c>
      <c r="E719" s="5" t="s">
        <v>1338</v>
      </c>
      <c r="F719" s="5" t="s">
        <v>1339</v>
      </c>
      <c r="G719" s="2" t="str">
        <f t="shared" si="74"/>
        <v>Inscripció RSIPAC+Inscripció RGSEAA</v>
      </c>
    </row>
    <row r="720" spans="1:7" ht="33" customHeight="1" x14ac:dyDescent="0.3">
      <c r="A720" s="5" t="str">
        <f t="shared" si="75"/>
        <v>26</v>
      </c>
      <c r="B720" s="5" t="s">
        <v>1168</v>
      </c>
      <c r="C720" s="5" t="s">
        <v>1169</v>
      </c>
      <c r="D720" s="5" t="str">
        <f>"041100"</f>
        <v>041100</v>
      </c>
      <c r="E720" s="5" t="s">
        <v>1340</v>
      </c>
      <c r="F720" s="5" t="s">
        <v>1341</v>
      </c>
      <c r="G720" s="2" t="str">
        <f t="shared" si="74"/>
        <v>Inscripció RSIPAC+Inscripció RGSEAA</v>
      </c>
    </row>
    <row r="721" spans="1:7" ht="33" customHeight="1" x14ac:dyDescent="0.3">
      <c r="A721" s="5" t="str">
        <f t="shared" si="75"/>
        <v>26</v>
      </c>
      <c r="B721" s="5" t="s">
        <v>1168</v>
      </c>
      <c r="C721" s="5" t="s">
        <v>1169</v>
      </c>
      <c r="D721" s="5" t="str">
        <f>"041300"</f>
        <v>041300</v>
      </c>
      <c r="E721" s="5" t="s">
        <v>1342</v>
      </c>
      <c r="F721" s="5" t="s">
        <v>1343</v>
      </c>
      <c r="G721" s="2" t="str">
        <f t="shared" si="74"/>
        <v>Inscripció RSIPAC+Inscripció RGSEAA</v>
      </c>
    </row>
    <row r="722" spans="1:7" ht="33" customHeight="1" x14ac:dyDescent="0.3">
      <c r="A722" s="5" t="str">
        <f t="shared" si="75"/>
        <v>26</v>
      </c>
      <c r="B722" s="5" t="s">
        <v>1168</v>
      </c>
      <c r="C722" s="5" t="s">
        <v>1169</v>
      </c>
      <c r="D722" s="5" t="str">
        <f>"041400"</f>
        <v>041400</v>
      </c>
      <c r="E722" s="5" t="s">
        <v>1344</v>
      </c>
      <c r="F722" s="5" t="s">
        <v>1345</v>
      </c>
      <c r="G722" s="2" t="str">
        <f t="shared" si="74"/>
        <v>Inscripció RSIPAC+Inscripció RGSEAA</v>
      </c>
    </row>
    <row r="723" spans="1:7" ht="33" customHeight="1" x14ac:dyDescent="0.3">
      <c r="A723" s="5" t="str">
        <f t="shared" si="75"/>
        <v>26</v>
      </c>
      <c r="B723" s="5" t="s">
        <v>1168</v>
      </c>
      <c r="C723" s="5" t="s">
        <v>1169</v>
      </c>
      <c r="D723" s="5" t="str">
        <f>"041500"</f>
        <v>041500</v>
      </c>
      <c r="E723" s="5" t="s">
        <v>1346</v>
      </c>
      <c r="F723" s="5" t="s">
        <v>1347</v>
      </c>
      <c r="G723" s="2" t="str">
        <f t="shared" si="74"/>
        <v>Inscripció RSIPAC+Inscripció RGSEAA</v>
      </c>
    </row>
    <row r="724" spans="1:7" ht="33" customHeight="1" x14ac:dyDescent="0.3">
      <c r="A724" s="5" t="str">
        <f t="shared" si="75"/>
        <v>26</v>
      </c>
      <c r="B724" s="5" t="s">
        <v>1168</v>
      </c>
      <c r="C724" s="5" t="s">
        <v>1169</v>
      </c>
      <c r="D724" s="5" t="str">
        <f>"041700"</f>
        <v>041700</v>
      </c>
      <c r="E724" s="5" t="s">
        <v>1348</v>
      </c>
      <c r="F724" s="5" t="s">
        <v>1349</v>
      </c>
      <c r="G724" s="2" t="str">
        <f t="shared" si="74"/>
        <v>Inscripció RSIPAC+Inscripció RGSEAA</v>
      </c>
    </row>
    <row r="725" spans="1:7" ht="33" customHeight="1" x14ac:dyDescent="0.3">
      <c r="A725" s="5" t="str">
        <f t="shared" si="75"/>
        <v>26</v>
      </c>
      <c r="B725" s="5" t="s">
        <v>1168</v>
      </c>
      <c r="C725" s="5" t="s">
        <v>1169</v>
      </c>
      <c r="D725" s="5" t="str">
        <f>"042500"</f>
        <v>042500</v>
      </c>
      <c r="E725" s="5" t="s">
        <v>1350</v>
      </c>
      <c r="F725" s="5" t="s">
        <v>1351</v>
      </c>
      <c r="G725" s="2" t="str">
        <f t="shared" si="74"/>
        <v>Inscripció RSIPAC+Inscripció RGSEAA</v>
      </c>
    </row>
    <row r="726" spans="1:7" ht="33" customHeight="1" x14ac:dyDescent="0.3">
      <c r="A726" s="5" t="str">
        <f t="shared" si="75"/>
        <v>26</v>
      </c>
      <c r="B726" s="5" t="s">
        <v>1168</v>
      </c>
      <c r="C726" s="5" t="s">
        <v>1169</v>
      </c>
      <c r="D726" s="5" t="str">
        <f>"042600"</f>
        <v>042600</v>
      </c>
      <c r="E726" s="5" t="s">
        <v>1352</v>
      </c>
      <c r="F726" s="5" t="s">
        <v>1353</v>
      </c>
      <c r="G726" s="2" t="str">
        <f t="shared" si="74"/>
        <v>Inscripció RSIPAC+Inscripció RGSEAA</v>
      </c>
    </row>
    <row r="727" spans="1:7" ht="33" customHeight="1" x14ac:dyDescent="0.3">
      <c r="A727" s="5" t="str">
        <f t="shared" ref="A727:A760" si="76">"26"</f>
        <v>26</v>
      </c>
      <c r="B727" s="5" t="s">
        <v>1168</v>
      </c>
      <c r="C727" s="5" t="s">
        <v>1169</v>
      </c>
      <c r="D727" s="5" t="str">
        <f>"043100"</f>
        <v>043100</v>
      </c>
      <c r="E727" s="5" t="s">
        <v>1354</v>
      </c>
      <c r="F727" s="5" t="s">
        <v>1355</v>
      </c>
      <c r="G727" s="2" t="str">
        <f t="shared" si="74"/>
        <v>Inscripció RSIPAC+Inscripció RGSEAA</v>
      </c>
    </row>
    <row r="728" spans="1:7" ht="33" customHeight="1" x14ac:dyDescent="0.3">
      <c r="A728" s="5" t="str">
        <f t="shared" si="76"/>
        <v>26</v>
      </c>
      <c r="B728" s="5" t="s">
        <v>1168</v>
      </c>
      <c r="C728" s="5" t="s">
        <v>1169</v>
      </c>
      <c r="D728" s="5" t="str">
        <f>"043500"</f>
        <v>043500</v>
      </c>
      <c r="E728" s="5" t="s">
        <v>1356</v>
      </c>
      <c r="F728" s="5" t="s">
        <v>1357</v>
      </c>
      <c r="G728" s="2" t="str">
        <f t="shared" si="74"/>
        <v>Inscripció RSIPAC+Inscripció RGSEAA</v>
      </c>
    </row>
    <row r="729" spans="1:7" ht="33" customHeight="1" x14ac:dyDescent="0.3">
      <c r="A729" s="5" t="str">
        <f t="shared" si="76"/>
        <v>26</v>
      </c>
      <c r="B729" s="5" t="s">
        <v>1168</v>
      </c>
      <c r="C729" s="5" t="s">
        <v>1169</v>
      </c>
      <c r="D729" s="5" t="str">
        <f>"043600"</f>
        <v>043600</v>
      </c>
      <c r="E729" s="5" t="s">
        <v>1358</v>
      </c>
      <c r="F729" s="5" t="s">
        <v>1359</v>
      </c>
      <c r="G729" s="2" t="str">
        <f t="shared" si="74"/>
        <v>Inscripció RSIPAC+Inscripció RGSEAA</v>
      </c>
    </row>
    <row r="730" spans="1:7" ht="33" customHeight="1" x14ac:dyDescent="0.3">
      <c r="A730" s="5" t="str">
        <f t="shared" si="76"/>
        <v>26</v>
      </c>
      <c r="B730" s="5" t="s">
        <v>1168</v>
      </c>
      <c r="C730" s="5" t="s">
        <v>1169</v>
      </c>
      <c r="D730" s="5" t="str">
        <f>"043700"</f>
        <v>043700</v>
      </c>
      <c r="E730" s="5" t="s">
        <v>1360</v>
      </c>
      <c r="F730" s="5" t="s">
        <v>1361</v>
      </c>
      <c r="G730" s="2" t="str">
        <f t="shared" si="74"/>
        <v>Inscripció RSIPAC+Inscripció RGSEAA</v>
      </c>
    </row>
    <row r="731" spans="1:7" ht="33" customHeight="1" x14ac:dyDescent="0.3">
      <c r="A731" s="5" t="str">
        <f t="shared" si="76"/>
        <v>26</v>
      </c>
      <c r="B731" s="5" t="s">
        <v>1168</v>
      </c>
      <c r="C731" s="5" t="s">
        <v>1169</v>
      </c>
      <c r="D731" s="5" t="str">
        <f>"043800"</f>
        <v>043800</v>
      </c>
      <c r="E731" s="5" t="s">
        <v>1362</v>
      </c>
      <c r="F731" s="5" t="s">
        <v>1363</v>
      </c>
      <c r="G731" s="2" t="str">
        <f t="shared" si="74"/>
        <v>Inscripció RSIPAC+Inscripció RGSEAA</v>
      </c>
    </row>
    <row r="732" spans="1:7" ht="33" customHeight="1" x14ac:dyDescent="0.3">
      <c r="A732" s="5" t="str">
        <f t="shared" si="76"/>
        <v>26</v>
      </c>
      <c r="B732" s="5" t="s">
        <v>1168</v>
      </c>
      <c r="C732" s="5" t="s">
        <v>1169</v>
      </c>
      <c r="D732" s="5" t="str">
        <f>"043900"</f>
        <v>043900</v>
      </c>
      <c r="E732" s="5" t="s">
        <v>1364</v>
      </c>
      <c r="F732" s="5" t="s">
        <v>1365</v>
      </c>
      <c r="G732" s="2" t="str">
        <f t="shared" si="74"/>
        <v>Inscripció RSIPAC+Inscripció RGSEAA</v>
      </c>
    </row>
    <row r="733" spans="1:7" ht="33" customHeight="1" x14ac:dyDescent="0.3">
      <c r="A733" s="5" t="str">
        <f t="shared" si="76"/>
        <v>26</v>
      </c>
      <c r="B733" s="5" t="s">
        <v>1168</v>
      </c>
      <c r="C733" s="5" t="s">
        <v>1169</v>
      </c>
      <c r="D733" s="5" t="str">
        <f>"044000"</f>
        <v>044000</v>
      </c>
      <c r="E733" s="5" t="s">
        <v>1366</v>
      </c>
      <c r="F733" s="5" t="s">
        <v>1367</v>
      </c>
      <c r="G733" s="2" t="str">
        <f t="shared" si="74"/>
        <v>Inscripció RSIPAC+Inscripció RGSEAA</v>
      </c>
    </row>
    <row r="734" spans="1:7" ht="33" customHeight="1" x14ac:dyDescent="0.3">
      <c r="A734" s="5" t="str">
        <f t="shared" si="76"/>
        <v>26</v>
      </c>
      <c r="B734" s="5" t="s">
        <v>1168</v>
      </c>
      <c r="C734" s="5" t="s">
        <v>1169</v>
      </c>
      <c r="D734" s="5" t="str">
        <f>"044100"</f>
        <v>044100</v>
      </c>
      <c r="E734" s="5" t="s">
        <v>1368</v>
      </c>
      <c r="F734" s="5" t="s">
        <v>1369</v>
      </c>
      <c r="G734" s="2" t="str">
        <f t="shared" si="74"/>
        <v>Inscripció RSIPAC+Inscripció RGSEAA</v>
      </c>
    </row>
    <row r="735" spans="1:7" ht="33" customHeight="1" x14ac:dyDescent="0.3">
      <c r="A735" s="5" t="str">
        <f t="shared" si="76"/>
        <v>26</v>
      </c>
      <c r="B735" s="5" t="s">
        <v>1168</v>
      </c>
      <c r="C735" s="5" t="s">
        <v>1169</v>
      </c>
      <c r="D735" s="5" t="str">
        <f>"044200"</f>
        <v>044200</v>
      </c>
      <c r="E735" s="5" t="s">
        <v>1370</v>
      </c>
      <c r="F735" s="5" t="s">
        <v>1371</v>
      </c>
      <c r="G735" s="2" t="str">
        <f t="shared" si="74"/>
        <v>Inscripció RSIPAC+Inscripció RGSEAA</v>
      </c>
    </row>
    <row r="736" spans="1:7" ht="33" customHeight="1" x14ac:dyDescent="0.3">
      <c r="A736" s="5" t="str">
        <f t="shared" si="76"/>
        <v>26</v>
      </c>
      <c r="B736" s="5" t="s">
        <v>1168</v>
      </c>
      <c r="C736" s="5" t="s">
        <v>1169</v>
      </c>
      <c r="D736" s="5" t="str">
        <f>"044300"</f>
        <v>044300</v>
      </c>
      <c r="E736" s="5" t="s">
        <v>1372</v>
      </c>
      <c r="F736" s="5" t="s">
        <v>1373</v>
      </c>
      <c r="G736" s="2" t="str">
        <f t="shared" si="74"/>
        <v>Inscripció RSIPAC+Inscripció RGSEAA</v>
      </c>
    </row>
    <row r="737" spans="1:7" ht="33" customHeight="1" x14ac:dyDescent="0.3">
      <c r="A737" s="5" t="str">
        <f t="shared" si="76"/>
        <v>26</v>
      </c>
      <c r="B737" s="5" t="s">
        <v>1168</v>
      </c>
      <c r="C737" s="5" t="s">
        <v>1169</v>
      </c>
      <c r="D737" s="5" t="str">
        <f>"044400"</f>
        <v>044400</v>
      </c>
      <c r="E737" s="5" t="s">
        <v>1374</v>
      </c>
      <c r="F737" s="5" t="s">
        <v>1375</v>
      </c>
      <c r="G737" s="2" t="str">
        <f t="shared" si="74"/>
        <v>Inscripció RSIPAC+Inscripció RGSEAA</v>
      </c>
    </row>
    <row r="738" spans="1:7" s="7" customFormat="1" ht="33" customHeight="1" x14ac:dyDescent="0.3">
      <c r="A738" s="7" t="str">
        <f t="shared" si="76"/>
        <v>26</v>
      </c>
      <c r="B738" s="7" t="s">
        <v>1168</v>
      </c>
      <c r="C738" s="7" t="s">
        <v>1169</v>
      </c>
      <c r="D738" s="7" t="str">
        <f>"044500"</f>
        <v>044500</v>
      </c>
      <c r="E738" s="7" t="s">
        <v>1956</v>
      </c>
      <c r="F738" s="7" t="s">
        <v>1957</v>
      </c>
      <c r="G738" s="8" t="str">
        <f t="shared" si="74"/>
        <v>Inscripció RSIPAC+Inscripció RGSEAA</v>
      </c>
    </row>
    <row r="739" spans="1:7" s="7" customFormat="1" ht="33" customHeight="1" x14ac:dyDescent="0.3">
      <c r="A739" s="7" t="str">
        <f t="shared" si="76"/>
        <v>26</v>
      </c>
      <c r="B739" s="7" t="s">
        <v>1168</v>
      </c>
      <c r="C739" s="7" t="s">
        <v>1169</v>
      </c>
      <c r="D739" s="7" t="str">
        <f>"044600"</f>
        <v>044600</v>
      </c>
      <c r="E739" s="7" t="s">
        <v>1965</v>
      </c>
      <c r="F739" s="7" t="s">
        <v>1966</v>
      </c>
      <c r="G739" s="8" t="str">
        <f t="shared" si="74"/>
        <v>Inscripció RSIPAC+Inscripció RGSEAA</v>
      </c>
    </row>
    <row r="740" spans="1:7" ht="33" customHeight="1" x14ac:dyDescent="0.3">
      <c r="A740" s="5" t="str">
        <f t="shared" si="76"/>
        <v>26</v>
      </c>
      <c r="B740" s="5" t="s">
        <v>1168</v>
      </c>
      <c r="C740" s="5" t="s">
        <v>1169</v>
      </c>
      <c r="D740" s="5" t="str">
        <f>"050100"</f>
        <v>050100</v>
      </c>
      <c r="E740" s="5" t="s">
        <v>1376</v>
      </c>
      <c r="F740" s="5" t="s">
        <v>1377</v>
      </c>
      <c r="G740" s="2" t="str">
        <f t="shared" si="74"/>
        <v>Inscripció RSIPAC+Inscripció RGSEAA</v>
      </c>
    </row>
    <row r="741" spans="1:7" ht="33" customHeight="1" x14ac:dyDescent="0.3">
      <c r="A741" s="5" t="str">
        <f t="shared" si="76"/>
        <v>26</v>
      </c>
      <c r="B741" s="5" t="s">
        <v>1168</v>
      </c>
      <c r="C741" s="5" t="s">
        <v>1169</v>
      </c>
      <c r="D741" s="5" t="str">
        <f>"050200"</f>
        <v>050200</v>
      </c>
      <c r="E741" s="5" t="s">
        <v>1956</v>
      </c>
      <c r="F741" s="6"/>
      <c r="G741" s="2" t="str">
        <f t="shared" si="74"/>
        <v>Inscripció RSIPAC+Inscripció RGSEAA</v>
      </c>
    </row>
    <row r="742" spans="1:7" ht="33" customHeight="1" x14ac:dyDescent="0.3">
      <c r="A742" s="5" t="str">
        <f t="shared" si="76"/>
        <v>26</v>
      </c>
      <c r="B742" s="5" t="s">
        <v>1168</v>
      </c>
      <c r="C742" s="5" t="s">
        <v>1169</v>
      </c>
      <c r="D742" s="5" t="str">
        <f>"050400"</f>
        <v>050400</v>
      </c>
      <c r="E742" s="5" t="s">
        <v>1378</v>
      </c>
      <c r="F742" s="5" t="s">
        <v>1379</v>
      </c>
      <c r="G742" s="2" t="str">
        <f t="shared" si="74"/>
        <v>Inscripció RSIPAC+Inscripció RGSEAA</v>
      </c>
    </row>
    <row r="743" spans="1:7" ht="33" customHeight="1" x14ac:dyDescent="0.3">
      <c r="A743" s="5" t="str">
        <f t="shared" si="76"/>
        <v>26</v>
      </c>
      <c r="B743" s="5" t="s">
        <v>1168</v>
      </c>
      <c r="C743" s="5" t="s">
        <v>1169</v>
      </c>
      <c r="D743" s="5" t="str">
        <f>"050700"</f>
        <v>050700</v>
      </c>
      <c r="E743" s="5" t="s">
        <v>1380</v>
      </c>
      <c r="F743" s="5" t="s">
        <v>1381</v>
      </c>
      <c r="G743" s="2" t="str">
        <f t="shared" si="74"/>
        <v>Inscripció RSIPAC+Inscripció RGSEAA</v>
      </c>
    </row>
    <row r="744" spans="1:7" ht="33" customHeight="1" x14ac:dyDescent="0.3">
      <c r="A744" s="5" t="str">
        <f t="shared" si="76"/>
        <v>26</v>
      </c>
      <c r="B744" s="5" t="s">
        <v>1168</v>
      </c>
      <c r="C744" s="5" t="s">
        <v>1169</v>
      </c>
      <c r="D744" s="5" t="str">
        <f>"050800"</f>
        <v>050800</v>
      </c>
      <c r="E744" s="5" t="s">
        <v>1382</v>
      </c>
      <c r="F744" s="5" t="s">
        <v>1383</v>
      </c>
      <c r="G744" s="2" t="str">
        <f t="shared" si="74"/>
        <v>Inscripció RSIPAC+Inscripció RGSEAA</v>
      </c>
    </row>
    <row r="745" spans="1:7" ht="33" customHeight="1" x14ac:dyDescent="0.3">
      <c r="A745" s="5" t="str">
        <f t="shared" si="76"/>
        <v>26</v>
      </c>
      <c r="B745" s="5" t="s">
        <v>1168</v>
      </c>
      <c r="C745" s="5" t="s">
        <v>1169</v>
      </c>
      <c r="D745" s="5" t="str">
        <f>"050900"</f>
        <v>050900</v>
      </c>
      <c r="E745" s="5" t="s">
        <v>1384</v>
      </c>
      <c r="F745" s="5" t="s">
        <v>1385</v>
      </c>
      <c r="G745" s="2" t="str">
        <f t="shared" si="74"/>
        <v>Inscripció RSIPAC+Inscripció RGSEAA</v>
      </c>
    </row>
    <row r="746" spans="1:7" ht="33" customHeight="1" x14ac:dyDescent="0.3">
      <c r="A746" s="5" t="str">
        <f t="shared" si="76"/>
        <v>26</v>
      </c>
      <c r="B746" s="5" t="s">
        <v>1168</v>
      </c>
      <c r="C746" s="5" t="s">
        <v>1169</v>
      </c>
      <c r="D746" s="5" t="str">
        <f>"051000"</f>
        <v>051000</v>
      </c>
      <c r="E746" s="5" t="s">
        <v>1386</v>
      </c>
      <c r="F746" s="5" t="s">
        <v>1387</v>
      </c>
      <c r="G746" s="2" t="str">
        <f t="shared" si="74"/>
        <v>Inscripció RSIPAC+Inscripció RGSEAA</v>
      </c>
    </row>
    <row r="747" spans="1:7" ht="33" customHeight="1" x14ac:dyDescent="0.3">
      <c r="A747" s="5" t="str">
        <f t="shared" si="76"/>
        <v>26</v>
      </c>
      <c r="B747" s="5" t="s">
        <v>1168</v>
      </c>
      <c r="C747" s="5" t="s">
        <v>1169</v>
      </c>
      <c r="D747" s="5" t="str">
        <f>"051100"</f>
        <v>051100</v>
      </c>
      <c r="E747" s="5" t="s">
        <v>1388</v>
      </c>
      <c r="F747" s="5" t="s">
        <v>1389</v>
      </c>
      <c r="G747" s="2" t="str">
        <f t="shared" si="74"/>
        <v>Inscripció RSIPAC+Inscripció RGSEAA</v>
      </c>
    </row>
    <row r="748" spans="1:7" ht="33" customHeight="1" x14ac:dyDescent="0.3">
      <c r="A748" s="5" t="str">
        <f t="shared" si="76"/>
        <v>26</v>
      </c>
      <c r="B748" s="5" t="s">
        <v>1168</v>
      </c>
      <c r="C748" s="5" t="s">
        <v>1169</v>
      </c>
      <c r="D748" s="5" t="str">
        <f>"051300"</f>
        <v>051300</v>
      </c>
      <c r="E748" s="5" t="s">
        <v>1390</v>
      </c>
      <c r="F748" s="5" t="s">
        <v>1391</v>
      </c>
      <c r="G748" s="2" t="str">
        <f t="shared" si="74"/>
        <v>Inscripció RSIPAC+Inscripció RGSEAA</v>
      </c>
    </row>
    <row r="749" spans="1:7" ht="33" customHeight="1" x14ac:dyDescent="0.3">
      <c r="A749" s="5" t="str">
        <f t="shared" si="76"/>
        <v>26</v>
      </c>
      <c r="B749" s="5" t="s">
        <v>1168</v>
      </c>
      <c r="C749" s="5" t="s">
        <v>1169</v>
      </c>
      <c r="D749" s="5" t="str">
        <f>"051400"</f>
        <v>051400</v>
      </c>
      <c r="E749" s="5" t="s">
        <v>1392</v>
      </c>
      <c r="F749" s="5" t="s">
        <v>1393</v>
      </c>
      <c r="G749" s="2" t="str">
        <f t="shared" si="74"/>
        <v>Inscripció RSIPAC+Inscripció RGSEAA</v>
      </c>
    </row>
    <row r="750" spans="1:7" ht="33" customHeight="1" x14ac:dyDescent="0.3">
      <c r="A750" s="5" t="str">
        <f t="shared" si="76"/>
        <v>26</v>
      </c>
      <c r="B750" s="5" t="s">
        <v>1168</v>
      </c>
      <c r="C750" s="5" t="s">
        <v>1169</v>
      </c>
      <c r="D750" s="5" t="str">
        <f>"051500"</f>
        <v>051500</v>
      </c>
      <c r="E750" s="5" t="s">
        <v>1394</v>
      </c>
      <c r="F750" s="5" t="s">
        <v>1395</v>
      </c>
      <c r="G750" s="2" t="str">
        <f t="shared" si="74"/>
        <v>Inscripció RSIPAC+Inscripció RGSEAA</v>
      </c>
    </row>
    <row r="751" spans="1:7" ht="33" customHeight="1" x14ac:dyDescent="0.3">
      <c r="A751" s="5" t="str">
        <f t="shared" si="76"/>
        <v>26</v>
      </c>
      <c r="B751" s="5" t="s">
        <v>1168</v>
      </c>
      <c r="C751" s="5" t="s">
        <v>1169</v>
      </c>
      <c r="D751" s="5" t="str">
        <f>"051700"</f>
        <v>051700</v>
      </c>
      <c r="E751" s="5" t="s">
        <v>1396</v>
      </c>
      <c r="F751" s="5" t="s">
        <v>1397</v>
      </c>
      <c r="G751" s="2" t="str">
        <f t="shared" si="74"/>
        <v>Inscripció RSIPAC+Inscripció RGSEAA</v>
      </c>
    </row>
    <row r="752" spans="1:7" ht="33" customHeight="1" x14ac:dyDescent="0.3">
      <c r="A752" s="5" t="str">
        <f t="shared" si="76"/>
        <v>26</v>
      </c>
      <c r="B752" s="5" t="s">
        <v>1168</v>
      </c>
      <c r="C752" s="5" t="s">
        <v>1169</v>
      </c>
      <c r="D752" s="5" t="str">
        <f>"052500"</f>
        <v>052500</v>
      </c>
      <c r="E752" s="5" t="s">
        <v>1398</v>
      </c>
      <c r="F752" s="5" t="s">
        <v>1399</v>
      </c>
      <c r="G752" s="2" t="str">
        <f t="shared" si="74"/>
        <v>Inscripció RSIPAC+Inscripció RGSEAA</v>
      </c>
    </row>
    <row r="753" spans="1:7" ht="33" customHeight="1" x14ac:dyDescent="0.3">
      <c r="A753" s="5" t="str">
        <f t="shared" si="76"/>
        <v>26</v>
      </c>
      <c r="B753" s="5" t="s">
        <v>1168</v>
      </c>
      <c r="C753" s="5" t="s">
        <v>1169</v>
      </c>
      <c r="D753" s="5" t="str">
        <f>"052600"</f>
        <v>052600</v>
      </c>
      <c r="E753" s="5" t="s">
        <v>1400</v>
      </c>
      <c r="F753" s="5" t="s">
        <v>1401</v>
      </c>
      <c r="G753" s="2" t="str">
        <f t="shared" si="74"/>
        <v>Inscripció RSIPAC+Inscripció RGSEAA</v>
      </c>
    </row>
    <row r="754" spans="1:7" ht="33" customHeight="1" x14ac:dyDescent="0.3">
      <c r="A754" s="5" t="str">
        <f t="shared" si="76"/>
        <v>26</v>
      </c>
      <c r="B754" s="5" t="s">
        <v>1168</v>
      </c>
      <c r="C754" s="5" t="s">
        <v>1169</v>
      </c>
      <c r="D754" s="5" t="str">
        <f>"053500"</f>
        <v>053500</v>
      </c>
      <c r="E754" s="5" t="s">
        <v>1402</v>
      </c>
      <c r="F754" s="5" t="s">
        <v>1403</v>
      </c>
      <c r="G754" s="2" t="str">
        <f t="shared" ref="G754:G766" si="77">"Inscripció RSIPAC+Inscripció RGSEAA"</f>
        <v>Inscripció RSIPAC+Inscripció RGSEAA</v>
      </c>
    </row>
    <row r="755" spans="1:7" ht="33" customHeight="1" x14ac:dyDescent="0.3">
      <c r="A755" s="5" t="str">
        <f t="shared" si="76"/>
        <v>26</v>
      </c>
      <c r="B755" s="5" t="s">
        <v>1168</v>
      </c>
      <c r="C755" s="5" t="s">
        <v>1169</v>
      </c>
      <c r="D755" s="5" t="str">
        <f>"053600"</f>
        <v>053600</v>
      </c>
      <c r="E755" s="5" t="s">
        <v>1404</v>
      </c>
      <c r="F755" s="5" t="s">
        <v>1405</v>
      </c>
      <c r="G755" s="2" t="str">
        <f t="shared" si="77"/>
        <v>Inscripció RSIPAC+Inscripció RGSEAA</v>
      </c>
    </row>
    <row r="756" spans="1:7" ht="33" customHeight="1" x14ac:dyDescent="0.3">
      <c r="A756" s="5" t="str">
        <f t="shared" si="76"/>
        <v>26</v>
      </c>
      <c r="B756" s="5" t="s">
        <v>1168</v>
      </c>
      <c r="C756" s="5" t="s">
        <v>1169</v>
      </c>
      <c r="D756" s="5" t="str">
        <f>"053700"</f>
        <v>053700</v>
      </c>
      <c r="E756" s="5" t="s">
        <v>1406</v>
      </c>
      <c r="F756" s="5" t="s">
        <v>1407</v>
      </c>
      <c r="G756" s="2" t="str">
        <f t="shared" si="77"/>
        <v>Inscripció RSIPAC+Inscripció RGSEAA</v>
      </c>
    </row>
    <row r="757" spans="1:7" ht="33" customHeight="1" x14ac:dyDescent="0.3">
      <c r="A757" s="5" t="str">
        <f t="shared" si="76"/>
        <v>26</v>
      </c>
      <c r="B757" s="5" t="s">
        <v>1168</v>
      </c>
      <c r="C757" s="5" t="s">
        <v>1169</v>
      </c>
      <c r="D757" s="5" t="str">
        <f>"053800"</f>
        <v>053800</v>
      </c>
      <c r="E757" s="5" t="s">
        <v>1408</v>
      </c>
      <c r="F757" s="5" t="s">
        <v>1409</v>
      </c>
      <c r="G757" s="2" t="str">
        <f t="shared" si="77"/>
        <v>Inscripció RSIPAC+Inscripció RGSEAA</v>
      </c>
    </row>
    <row r="758" spans="1:7" ht="33" customHeight="1" x14ac:dyDescent="0.3">
      <c r="A758" s="5" t="str">
        <f t="shared" si="76"/>
        <v>26</v>
      </c>
      <c r="B758" s="5" t="s">
        <v>1168</v>
      </c>
      <c r="C758" s="5" t="s">
        <v>1169</v>
      </c>
      <c r="D758" s="5" t="str">
        <f>"053900"</f>
        <v>053900</v>
      </c>
      <c r="E758" s="5" t="s">
        <v>1410</v>
      </c>
      <c r="F758" s="5" t="s">
        <v>1411</v>
      </c>
      <c r="G758" s="2" t="str">
        <f t="shared" si="77"/>
        <v>Inscripció RSIPAC+Inscripció RGSEAA</v>
      </c>
    </row>
    <row r="759" spans="1:7" ht="33" customHeight="1" x14ac:dyDescent="0.3">
      <c r="A759" s="5" t="str">
        <f t="shared" si="76"/>
        <v>26</v>
      </c>
      <c r="B759" s="5" t="s">
        <v>1168</v>
      </c>
      <c r="C759" s="5" t="s">
        <v>1169</v>
      </c>
      <c r="D759" s="5" t="str">
        <f>"054000"</f>
        <v>054000</v>
      </c>
      <c r="E759" s="5" t="s">
        <v>1412</v>
      </c>
      <c r="F759" s="5" t="s">
        <v>1413</v>
      </c>
      <c r="G759" s="2" t="str">
        <f t="shared" si="77"/>
        <v>Inscripció RSIPAC+Inscripció RGSEAA</v>
      </c>
    </row>
    <row r="760" spans="1:7" ht="33" customHeight="1" x14ac:dyDescent="0.3">
      <c r="A760" s="5" t="str">
        <f t="shared" si="76"/>
        <v>26</v>
      </c>
      <c r="B760" s="5" t="s">
        <v>1168</v>
      </c>
      <c r="C760" s="5" t="s">
        <v>1169</v>
      </c>
      <c r="D760" s="5" t="str">
        <f>"054100"</f>
        <v>054100</v>
      </c>
      <c r="E760" s="5" t="s">
        <v>1414</v>
      </c>
      <c r="F760" s="5" t="s">
        <v>1415</v>
      </c>
      <c r="G760" s="2" t="str">
        <f t="shared" si="77"/>
        <v>Inscripció RSIPAC+Inscripció RGSEAA</v>
      </c>
    </row>
    <row r="761" spans="1:7" ht="33" customHeight="1" x14ac:dyDescent="0.3">
      <c r="A761" s="5" t="str">
        <f t="shared" ref="A761:A768" si="78">"26"</f>
        <v>26</v>
      </c>
      <c r="B761" s="5" t="s">
        <v>1168</v>
      </c>
      <c r="C761" s="5" t="s">
        <v>1169</v>
      </c>
      <c r="D761" s="5" t="str">
        <f>"054200"</f>
        <v>054200</v>
      </c>
      <c r="E761" s="5" t="s">
        <v>1416</v>
      </c>
      <c r="F761" s="5" t="s">
        <v>1417</v>
      </c>
      <c r="G761" s="2" t="str">
        <f t="shared" si="77"/>
        <v>Inscripció RSIPAC+Inscripció RGSEAA</v>
      </c>
    </row>
    <row r="762" spans="1:7" ht="33" customHeight="1" x14ac:dyDescent="0.3">
      <c r="A762" s="5" t="str">
        <f t="shared" si="78"/>
        <v>26</v>
      </c>
      <c r="B762" s="5" t="s">
        <v>1168</v>
      </c>
      <c r="C762" s="5" t="s">
        <v>1169</v>
      </c>
      <c r="D762" s="5" t="str">
        <f>"054300"</f>
        <v>054300</v>
      </c>
      <c r="E762" s="5" t="s">
        <v>1418</v>
      </c>
      <c r="F762" s="5" t="s">
        <v>1419</v>
      </c>
      <c r="G762" s="2" t="str">
        <f t="shared" si="77"/>
        <v>Inscripció RSIPAC+Inscripció RGSEAA</v>
      </c>
    </row>
    <row r="763" spans="1:7" ht="33" customHeight="1" x14ac:dyDescent="0.3">
      <c r="A763" s="5" t="str">
        <f t="shared" si="78"/>
        <v>26</v>
      </c>
      <c r="B763" s="5" t="s">
        <v>1168</v>
      </c>
      <c r="C763" s="5" t="s">
        <v>1169</v>
      </c>
      <c r="D763" s="5" t="str">
        <f>"054400"</f>
        <v>054400</v>
      </c>
      <c r="E763" s="5" t="s">
        <v>1420</v>
      </c>
      <c r="F763" s="5" t="s">
        <v>1421</v>
      </c>
      <c r="G763" s="2" t="str">
        <f t="shared" si="77"/>
        <v>Inscripció RSIPAC+Inscripció RGSEAA</v>
      </c>
    </row>
    <row r="764" spans="1:7" s="7" customFormat="1" ht="33" customHeight="1" x14ac:dyDescent="0.3">
      <c r="A764" s="7" t="str">
        <f t="shared" si="78"/>
        <v>26</v>
      </c>
      <c r="B764" s="7" t="s">
        <v>1168</v>
      </c>
      <c r="C764" s="7" t="s">
        <v>1169</v>
      </c>
      <c r="D764" s="7" t="str">
        <f>"054500"</f>
        <v>054500</v>
      </c>
      <c r="E764" s="7" t="s">
        <v>1954</v>
      </c>
      <c r="F764" s="7" t="s">
        <v>1955</v>
      </c>
      <c r="G764" s="8" t="str">
        <f t="shared" si="77"/>
        <v>Inscripció RSIPAC+Inscripció RGSEAA</v>
      </c>
    </row>
    <row r="765" spans="1:7" s="7" customFormat="1" ht="33" customHeight="1" x14ac:dyDescent="0.3">
      <c r="A765" s="7" t="str">
        <f t="shared" si="78"/>
        <v>26</v>
      </c>
      <c r="B765" s="7" t="s">
        <v>1168</v>
      </c>
      <c r="C765" s="7" t="s">
        <v>1169</v>
      </c>
      <c r="D765" s="7" t="str">
        <f>"054600"</f>
        <v>054600</v>
      </c>
      <c r="E765" s="7" t="s">
        <v>1967</v>
      </c>
      <c r="F765" s="7" t="s">
        <v>1968</v>
      </c>
      <c r="G765" s="8" t="str">
        <f t="shared" si="77"/>
        <v>Inscripció RSIPAC+Inscripció RGSEAA</v>
      </c>
    </row>
    <row r="766" spans="1:7" ht="33" customHeight="1" x14ac:dyDescent="0.3">
      <c r="A766" s="5" t="str">
        <f t="shared" si="78"/>
        <v>26</v>
      </c>
      <c r="B766" s="5" t="s">
        <v>1168</v>
      </c>
      <c r="C766" s="5" t="s">
        <v>1169</v>
      </c>
      <c r="D766" s="5" t="str">
        <f>"062700"</f>
        <v>062700</v>
      </c>
      <c r="E766" s="5" t="s">
        <v>1422</v>
      </c>
      <c r="F766" s="5" t="s">
        <v>1423</v>
      </c>
      <c r="G766" s="2" t="str">
        <f t="shared" si="77"/>
        <v>Inscripció RSIPAC+Inscripció RGSEAA</v>
      </c>
    </row>
    <row r="767" spans="1:7" ht="33" customHeight="1" x14ac:dyDescent="0.3">
      <c r="A767" s="5" t="str">
        <f t="shared" si="78"/>
        <v>26</v>
      </c>
      <c r="B767" s="5" t="s">
        <v>1168</v>
      </c>
      <c r="C767" s="5" t="s">
        <v>1169</v>
      </c>
      <c r="D767" s="5" t="str">
        <f>"063200"</f>
        <v>063200</v>
      </c>
      <c r="E767" s="5" t="s">
        <v>1424</v>
      </c>
      <c r="F767" s="5" t="s">
        <v>1425</v>
      </c>
      <c r="G767" s="2" t="str">
        <f>"Autorització+Inscripció RSIPAC+Inscripció RGSEAA"</f>
        <v>Autorització+Inscripció RSIPAC+Inscripció RGSEAA</v>
      </c>
    </row>
    <row r="768" spans="1:7" ht="33" customHeight="1" x14ac:dyDescent="0.3">
      <c r="A768" s="5" t="str">
        <f t="shared" si="78"/>
        <v>26</v>
      </c>
      <c r="B768" s="5" t="s">
        <v>1168</v>
      </c>
      <c r="C768" s="5" t="s">
        <v>1169</v>
      </c>
      <c r="D768" s="5" t="str">
        <f>"063400"</f>
        <v>063400</v>
      </c>
      <c r="E768" s="5" t="s">
        <v>1426</v>
      </c>
      <c r="F768" s="5" t="s">
        <v>1427</v>
      </c>
      <c r="G768" s="2" t="str">
        <f t="shared" ref="G768:G780" si="79">"Inscripció RSIPAC+Inscripció RGSEAA"</f>
        <v>Inscripció RSIPAC+Inscripció RGSEAA</v>
      </c>
    </row>
    <row r="769" spans="1:7" ht="33" customHeight="1" x14ac:dyDescent="0.3">
      <c r="A769" s="5" t="str">
        <f t="shared" ref="A769:A796" si="80">"27"</f>
        <v>27</v>
      </c>
      <c r="B769" s="5" t="s">
        <v>1428</v>
      </c>
      <c r="C769" s="5" t="s">
        <v>1429</v>
      </c>
      <c r="D769" s="5" t="str">
        <f>"010400"</f>
        <v>010400</v>
      </c>
      <c r="E769" s="5" t="s">
        <v>1430</v>
      </c>
      <c r="F769" s="5" t="s">
        <v>1431</v>
      </c>
      <c r="G769" s="2" t="str">
        <f t="shared" si="79"/>
        <v>Inscripció RSIPAC+Inscripció RGSEAA</v>
      </c>
    </row>
    <row r="770" spans="1:7" ht="33" customHeight="1" x14ac:dyDescent="0.3">
      <c r="A770" s="5" t="str">
        <f t="shared" si="80"/>
        <v>27</v>
      </c>
      <c r="B770" s="5" t="s">
        <v>1428</v>
      </c>
      <c r="C770" s="5" t="s">
        <v>1429</v>
      </c>
      <c r="D770" s="5" t="str">
        <f>"010600"</f>
        <v>010600</v>
      </c>
      <c r="E770" s="5" t="s">
        <v>1432</v>
      </c>
      <c r="F770" s="5" t="s">
        <v>1433</v>
      </c>
      <c r="G770" s="2" t="str">
        <f t="shared" si="79"/>
        <v>Inscripció RSIPAC+Inscripció RGSEAA</v>
      </c>
    </row>
    <row r="771" spans="1:7" ht="33" customHeight="1" x14ac:dyDescent="0.3">
      <c r="A771" s="5" t="str">
        <f t="shared" si="80"/>
        <v>27</v>
      </c>
      <c r="B771" s="5" t="s">
        <v>1428</v>
      </c>
      <c r="C771" s="5" t="s">
        <v>1429</v>
      </c>
      <c r="D771" s="5" t="str">
        <f>"010800"</f>
        <v>010800</v>
      </c>
      <c r="E771" s="5" t="s">
        <v>1434</v>
      </c>
      <c r="F771" s="5" t="s">
        <v>1435</v>
      </c>
      <c r="G771" s="2" t="str">
        <f t="shared" si="79"/>
        <v>Inscripció RSIPAC+Inscripció RGSEAA</v>
      </c>
    </row>
    <row r="772" spans="1:7" ht="33" customHeight="1" x14ac:dyDescent="0.3">
      <c r="A772" s="5" t="str">
        <f t="shared" si="80"/>
        <v>27</v>
      </c>
      <c r="B772" s="5" t="s">
        <v>1428</v>
      </c>
      <c r="C772" s="5" t="s">
        <v>1429</v>
      </c>
      <c r="D772" s="5" t="str">
        <f>"020200"</f>
        <v>020200</v>
      </c>
      <c r="E772" s="5" t="s">
        <v>1436</v>
      </c>
      <c r="F772" s="5" t="s">
        <v>1437</v>
      </c>
      <c r="G772" s="2" t="str">
        <f t="shared" si="79"/>
        <v>Inscripció RSIPAC+Inscripció RGSEAA</v>
      </c>
    </row>
    <row r="773" spans="1:7" ht="33" customHeight="1" x14ac:dyDescent="0.3">
      <c r="A773" s="5" t="str">
        <f t="shared" si="80"/>
        <v>27</v>
      </c>
      <c r="B773" s="5" t="s">
        <v>1428</v>
      </c>
      <c r="C773" s="5" t="s">
        <v>1429</v>
      </c>
      <c r="D773" s="5" t="str">
        <f>"020300"</f>
        <v>020300</v>
      </c>
      <c r="E773" s="5" t="s">
        <v>1438</v>
      </c>
      <c r="F773" s="5" t="s">
        <v>1439</v>
      </c>
      <c r="G773" s="2" t="str">
        <f t="shared" si="79"/>
        <v>Inscripció RSIPAC+Inscripció RGSEAA</v>
      </c>
    </row>
    <row r="774" spans="1:7" ht="33" customHeight="1" x14ac:dyDescent="0.3">
      <c r="A774" s="5" t="str">
        <f t="shared" si="80"/>
        <v>27</v>
      </c>
      <c r="B774" s="5" t="s">
        <v>1428</v>
      </c>
      <c r="C774" s="5" t="s">
        <v>1429</v>
      </c>
      <c r="D774" s="5" t="str">
        <f>"020400"</f>
        <v>020400</v>
      </c>
      <c r="E774" s="5" t="s">
        <v>1440</v>
      </c>
      <c r="F774" s="5" t="s">
        <v>1441</v>
      </c>
      <c r="G774" s="2" t="str">
        <f t="shared" si="79"/>
        <v>Inscripció RSIPAC+Inscripció RGSEAA</v>
      </c>
    </row>
    <row r="775" spans="1:7" ht="33" customHeight="1" x14ac:dyDescent="0.3">
      <c r="A775" s="5" t="str">
        <f t="shared" si="80"/>
        <v>27</v>
      </c>
      <c r="B775" s="5" t="s">
        <v>1428</v>
      </c>
      <c r="C775" s="5" t="s">
        <v>1429</v>
      </c>
      <c r="D775" s="5" t="str">
        <f>"020600"</f>
        <v>020600</v>
      </c>
      <c r="E775" s="5" t="s">
        <v>1442</v>
      </c>
      <c r="F775" s="5" t="s">
        <v>1443</v>
      </c>
      <c r="G775" s="2" t="str">
        <f t="shared" si="79"/>
        <v>Inscripció RSIPAC+Inscripció RGSEAA</v>
      </c>
    </row>
    <row r="776" spans="1:7" ht="33" customHeight="1" x14ac:dyDescent="0.3">
      <c r="A776" s="5" t="str">
        <f t="shared" si="80"/>
        <v>27</v>
      </c>
      <c r="B776" s="5" t="s">
        <v>1428</v>
      </c>
      <c r="C776" s="5" t="s">
        <v>1429</v>
      </c>
      <c r="D776" s="5" t="str">
        <f>"020800"</f>
        <v>020800</v>
      </c>
      <c r="E776" s="5" t="s">
        <v>1444</v>
      </c>
      <c r="F776" s="5" t="s">
        <v>1445</v>
      </c>
      <c r="G776" s="2" t="str">
        <f t="shared" si="79"/>
        <v>Inscripció RSIPAC+Inscripció RGSEAA</v>
      </c>
    </row>
    <row r="777" spans="1:7" ht="33" customHeight="1" x14ac:dyDescent="0.3">
      <c r="A777" s="5" t="str">
        <f t="shared" si="80"/>
        <v>27</v>
      </c>
      <c r="B777" s="5" t="s">
        <v>1428</v>
      </c>
      <c r="C777" s="5" t="s">
        <v>1429</v>
      </c>
      <c r="D777" s="5" t="str">
        <f>"021000"</f>
        <v>021000</v>
      </c>
      <c r="E777" s="5" t="s">
        <v>1446</v>
      </c>
      <c r="F777" s="5" t="s">
        <v>1447</v>
      </c>
      <c r="G777" s="2" t="str">
        <f t="shared" si="79"/>
        <v>Inscripció RSIPAC+Inscripció RGSEAA</v>
      </c>
    </row>
    <row r="778" spans="1:7" ht="33" customHeight="1" x14ac:dyDescent="0.3">
      <c r="A778" s="5" t="str">
        <f t="shared" si="80"/>
        <v>27</v>
      </c>
      <c r="B778" s="5" t="s">
        <v>1428</v>
      </c>
      <c r="C778" s="5" t="s">
        <v>1429</v>
      </c>
      <c r="D778" s="5" t="str">
        <f>"030200"</f>
        <v>030200</v>
      </c>
      <c r="E778" s="5" t="s">
        <v>1448</v>
      </c>
      <c r="F778" s="5" t="s">
        <v>1449</v>
      </c>
      <c r="G778" s="2" t="str">
        <f t="shared" si="79"/>
        <v>Inscripció RSIPAC+Inscripció RGSEAA</v>
      </c>
    </row>
    <row r="779" spans="1:7" ht="33" customHeight="1" x14ac:dyDescent="0.3">
      <c r="A779" s="5" t="str">
        <f t="shared" si="80"/>
        <v>27</v>
      </c>
      <c r="B779" s="5" t="s">
        <v>1428</v>
      </c>
      <c r="C779" s="5" t="s">
        <v>1429</v>
      </c>
      <c r="D779" s="5" t="str">
        <f>"030300"</f>
        <v>030300</v>
      </c>
      <c r="E779" s="5" t="s">
        <v>1450</v>
      </c>
      <c r="F779" s="5" t="s">
        <v>1451</v>
      </c>
      <c r="G779" s="2" t="str">
        <f t="shared" si="79"/>
        <v>Inscripció RSIPAC+Inscripció RGSEAA</v>
      </c>
    </row>
    <row r="780" spans="1:7" ht="33" customHeight="1" x14ac:dyDescent="0.3">
      <c r="A780" s="5" t="str">
        <f t="shared" si="80"/>
        <v>27</v>
      </c>
      <c r="B780" s="5" t="s">
        <v>1428</v>
      </c>
      <c r="C780" s="5" t="s">
        <v>1429</v>
      </c>
      <c r="D780" s="5" t="str">
        <f>"030400"</f>
        <v>030400</v>
      </c>
      <c r="E780" s="5" t="s">
        <v>1452</v>
      </c>
      <c r="F780" s="5" t="s">
        <v>1453</v>
      </c>
      <c r="G780" s="2" t="str">
        <f t="shared" si="79"/>
        <v>Inscripció RSIPAC+Inscripció RGSEAA</v>
      </c>
    </row>
    <row r="781" spans="1:7" ht="33" customHeight="1" x14ac:dyDescent="0.3">
      <c r="A781" s="5" t="str">
        <f t="shared" si="80"/>
        <v>27</v>
      </c>
      <c r="B781" s="5" t="s">
        <v>1428</v>
      </c>
      <c r="C781" s="5" t="s">
        <v>1429</v>
      </c>
      <c r="D781" s="5" t="str">
        <f>"030500"</f>
        <v>030500</v>
      </c>
      <c r="E781" s="5" t="s">
        <v>1454</v>
      </c>
      <c r="F781" s="5" t="s">
        <v>1455</v>
      </c>
      <c r="G781" s="5" t="s">
        <v>1948</v>
      </c>
    </row>
    <row r="782" spans="1:7" ht="33" customHeight="1" x14ac:dyDescent="0.3">
      <c r="A782" s="5" t="str">
        <f t="shared" si="80"/>
        <v>27</v>
      </c>
      <c r="B782" s="5" t="s">
        <v>1428</v>
      </c>
      <c r="C782" s="5" t="s">
        <v>1429</v>
      </c>
      <c r="D782" s="5" t="str">
        <f>"030600"</f>
        <v>030600</v>
      </c>
      <c r="E782" s="5" t="s">
        <v>1456</v>
      </c>
      <c r="F782" s="5" t="s">
        <v>1457</v>
      </c>
      <c r="G782" s="2" t="str">
        <f t="shared" ref="G782:G800" si="81">"Inscripció RSIPAC+Inscripció RGSEAA"</f>
        <v>Inscripció RSIPAC+Inscripció RGSEAA</v>
      </c>
    </row>
    <row r="783" spans="1:7" ht="33" customHeight="1" x14ac:dyDescent="0.3">
      <c r="A783" s="5" t="str">
        <f t="shared" si="80"/>
        <v>27</v>
      </c>
      <c r="B783" s="5" t="s">
        <v>1428</v>
      </c>
      <c r="C783" s="5" t="s">
        <v>1429</v>
      </c>
      <c r="D783" s="5" t="str">
        <f>"030800"</f>
        <v>030800</v>
      </c>
      <c r="E783" s="5" t="s">
        <v>1458</v>
      </c>
      <c r="F783" s="5" t="s">
        <v>1459</v>
      </c>
      <c r="G783" s="2" t="str">
        <f t="shared" si="81"/>
        <v>Inscripció RSIPAC+Inscripció RGSEAA</v>
      </c>
    </row>
    <row r="784" spans="1:7" ht="33" customHeight="1" x14ac:dyDescent="0.3">
      <c r="A784" s="5" t="str">
        <f t="shared" si="80"/>
        <v>27</v>
      </c>
      <c r="B784" s="5" t="s">
        <v>1428</v>
      </c>
      <c r="C784" s="5" t="s">
        <v>1429</v>
      </c>
      <c r="D784" s="5" t="str">
        <f>"031000"</f>
        <v>031000</v>
      </c>
      <c r="E784" s="5" t="s">
        <v>1460</v>
      </c>
      <c r="F784" s="5" t="s">
        <v>1461</v>
      </c>
      <c r="G784" s="2" t="str">
        <f t="shared" si="81"/>
        <v>Inscripció RSIPAC+Inscripció RGSEAA</v>
      </c>
    </row>
    <row r="785" spans="1:7" ht="33" customHeight="1" x14ac:dyDescent="0.3">
      <c r="A785" s="5" t="str">
        <f t="shared" si="80"/>
        <v>27</v>
      </c>
      <c r="B785" s="5" t="s">
        <v>1428</v>
      </c>
      <c r="C785" s="5" t="s">
        <v>1429</v>
      </c>
      <c r="D785" s="5" t="str">
        <f>"040200"</f>
        <v>040200</v>
      </c>
      <c r="E785" s="5" t="s">
        <v>1462</v>
      </c>
      <c r="F785" s="5" t="s">
        <v>1463</v>
      </c>
      <c r="G785" s="2" t="str">
        <f t="shared" si="81"/>
        <v>Inscripció RSIPAC+Inscripció RGSEAA</v>
      </c>
    </row>
    <row r="786" spans="1:7" ht="33" customHeight="1" x14ac:dyDescent="0.3">
      <c r="A786" s="5" t="str">
        <f t="shared" si="80"/>
        <v>27</v>
      </c>
      <c r="B786" s="5" t="s">
        <v>1428</v>
      </c>
      <c r="C786" s="5" t="s">
        <v>1429</v>
      </c>
      <c r="D786" s="5" t="str">
        <f>"040300"</f>
        <v>040300</v>
      </c>
      <c r="E786" s="5" t="s">
        <v>1464</v>
      </c>
      <c r="F786" s="5" t="s">
        <v>1465</v>
      </c>
      <c r="G786" s="2" t="str">
        <f t="shared" si="81"/>
        <v>Inscripció RSIPAC+Inscripció RGSEAA</v>
      </c>
    </row>
    <row r="787" spans="1:7" ht="33" customHeight="1" x14ac:dyDescent="0.3">
      <c r="A787" s="5" t="str">
        <f t="shared" si="80"/>
        <v>27</v>
      </c>
      <c r="B787" s="5" t="s">
        <v>1428</v>
      </c>
      <c r="C787" s="5" t="s">
        <v>1429</v>
      </c>
      <c r="D787" s="5" t="str">
        <f>"040400"</f>
        <v>040400</v>
      </c>
      <c r="E787" s="5" t="s">
        <v>1466</v>
      </c>
      <c r="F787" s="5" t="s">
        <v>1467</v>
      </c>
      <c r="G787" s="2" t="str">
        <f t="shared" si="81"/>
        <v>Inscripció RSIPAC+Inscripció RGSEAA</v>
      </c>
    </row>
    <row r="788" spans="1:7" ht="33" customHeight="1" x14ac:dyDescent="0.3">
      <c r="A788" s="5" t="str">
        <f t="shared" si="80"/>
        <v>27</v>
      </c>
      <c r="B788" s="5" t="s">
        <v>1428</v>
      </c>
      <c r="C788" s="5" t="s">
        <v>1429</v>
      </c>
      <c r="D788" s="5" t="str">
        <f>"040600"</f>
        <v>040600</v>
      </c>
      <c r="E788" s="5" t="s">
        <v>1468</v>
      </c>
      <c r="F788" s="5" t="s">
        <v>1469</v>
      </c>
      <c r="G788" s="2" t="str">
        <f t="shared" si="81"/>
        <v>Inscripció RSIPAC+Inscripció RGSEAA</v>
      </c>
    </row>
    <row r="789" spans="1:7" ht="33" customHeight="1" x14ac:dyDescent="0.3">
      <c r="A789" s="5" t="str">
        <f t="shared" si="80"/>
        <v>27</v>
      </c>
      <c r="B789" s="5" t="s">
        <v>1428</v>
      </c>
      <c r="C789" s="5" t="s">
        <v>1429</v>
      </c>
      <c r="D789" s="5" t="str">
        <f>"040800"</f>
        <v>040800</v>
      </c>
      <c r="E789" s="5" t="s">
        <v>1470</v>
      </c>
      <c r="F789" s="5" t="s">
        <v>1471</v>
      </c>
      <c r="G789" s="2" t="str">
        <f t="shared" si="81"/>
        <v>Inscripció RSIPAC+Inscripció RGSEAA</v>
      </c>
    </row>
    <row r="790" spans="1:7" ht="33" customHeight="1" x14ac:dyDescent="0.3">
      <c r="A790" s="5" t="str">
        <f t="shared" si="80"/>
        <v>27</v>
      </c>
      <c r="B790" s="5" t="s">
        <v>1428</v>
      </c>
      <c r="C790" s="5" t="s">
        <v>1429</v>
      </c>
      <c r="D790" s="5" t="str">
        <f>"041000"</f>
        <v>041000</v>
      </c>
      <c r="E790" s="5" t="s">
        <v>1472</v>
      </c>
      <c r="F790" s="5" t="s">
        <v>1473</v>
      </c>
      <c r="G790" s="2" t="str">
        <f t="shared" si="81"/>
        <v>Inscripció RSIPAC+Inscripció RGSEAA</v>
      </c>
    </row>
    <row r="791" spans="1:7" ht="33" customHeight="1" x14ac:dyDescent="0.3">
      <c r="A791" s="5" t="str">
        <f t="shared" si="80"/>
        <v>27</v>
      </c>
      <c r="B791" s="5" t="s">
        <v>1428</v>
      </c>
      <c r="C791" s="5" t="s">
        <v>1429</v>
      </c>
      <c r="D791" s="5" t="str">
        <f>"050200"</f>
        <v>050200</v>
      </c>
      <c r="E791" s="5" t="s">
        <v>1474</v>
      </c>
      <c r="F791" s="5" t="s">
        <v>1475</v>
      </c>
      <c r="G791" s="2" t="str">
        <f t="shared" si="81"/>
        <v>Inscripció RSIPAC+Inscripció RGSEAA</v>
      </c>
    </row>
    <row r="792" spans="1:7" ht="33" customHeight="1" x14ac:dyDescent="0.3">
      <c r="A792" s="5" t="str">
        <f t="shared" si="80"/>
        <v>27</v>
      </c>
      <c r="B792" s="5" t="s">
        <v>1428</v>
      </c>
      <c r="C792" s="5" t="s">
        <v>1429</v>
      </c>
      <c r="D792" s="5" t="str">
        <f>"050300"</f>
        <v>050300</v>
      </c>
      <c r="E792" s="5" t="s">
        <v>1476</v>
      </c>
      <c r="F792" s="5" t="s">
        <v>1477</v>
      </c>
      <c r="G792" s="2" t="str">
        <f t="shared" si="81"/>
        <v>Inscripció RSIPAC+Inscripció RGSEAA</v>
      </c>
    </row>
    <row r="793" spans="1:7" ht="33" customHeight="1" x14ac:dyDescent="0.3">
      <c r="A793" s="5" t="str">
        <f t="shared" si="80"/>
        <v>27</v>
      </c>
      <c r="B793" s="5" t="s">
        <v>1428</v>
      </c>
      <c r="C793" s="5" t="s">
        <v>1429</v>
      </c>
      <c r="D793" s="5" t="str">
        <f>"050400"</f>
        <v>050400</v>
      </c>
      <c r="E793" s="5" t="s">
        <v>1478</v>
      </c>
      <c r="F793" s="5" t="s">
        <v>1479</v>
      </c>
      <c r="G793" s="2" t="str">
        <f t="shared" si="81"/>
        <v>Inscripció RSIPAC+Inscripció RGSEAA</v>
      </c>
    </row>
    <row r="794" spans="1:7" ht="33" customHeight="1" x14ac:dyDescent="0.3">
      <c r="A794" s="5" t="str">
        <f t="shared" si="80"/>
        <v>27</v>
      </c>
      <c r="B794" s="5" t="s">
        <v>1428</v>
      </c>
      <c r="C794" s="5" t="s">
        <v>1429</v>
      </c>
      <c r="D794" s="5" t="str">
        <f>"050600"</f>
        <v>050600</v>
      </c>
      <c r="E794" s="5" t="s">
        <v>1480</v>
      </c>
      <c r="F794" s="5" t="s">
        <v>1481</v>
      </c>
      <c r="G794" s="2" t="str">
        <f t="shared" si="81"/>
        <v>Inscripció RSIPAC+Inscripció RGSEAA</v>
      </c>
    </row>
    <row r="795" spans="1:7" ht="33" customHeight="1" x14ac:dyDescent="0.3">
      <c r="A795" s="5" t="str">
        <f t="shared" si="80"/>
        <v>27</v>
      </c>
      <c r="B795" s="5" t="s">
        <v>1428</v>
      </c>
      <c r="C795" s="5" t="s">
        <v>1429</v>
      </c>
      <c r="D795" s="5" t="str">
        <f>"050800"</f>
        <v>050800</v>
      </c>
      <c r="E795" s="5" t="s">
        <v>1482</v>
      </c>
      <c r="F795" s="5" t="s">
        <v>1483</v>
      </c>
      <c r="G795" s="2" t="str">
        <f t="shared" si="81"/>
        <v>Inscripció RSIPAC+Inscripció RGSEAA</v>
      </c>
    </row>
    <row r="796" spans="1:7" ht="33" customHeight="1" x14ac:dyDescent="0.3">
      <c r="A796" s="5" t="str">
        <f t="shared" si="80"/>
        <v>27</v>
      </c>
      <c r="B796" s="5" t="s">
        <v>1428</v>
      </c>
      <c r="C796" s="5" t="s">
        <v>1429</v>
      </c>
      <c r="D796" s="5" t="str">
        <f>"051000"</f>
        <v>051000</v>
      </c>
      <c r="E796" s="5" t="s">
        <v>1484</v>
      </c>
      <c r="F796" s="5" t="s">
        <v>1485</v>
      </c>
      <c r="G796" s="2" t="str">
        <f t="shared" si="81"/>
        <v>Inscripció RSIPAC+Inscripció RGSEAA</v>
      </c>
    </row>
    <row r="797" spans="1:7" ht="33" customHeight="1" x14ac:dyDescent="0.3">
      <c r="A797" s="5" t="str">
        <f t="shared" ref="A797:A821" si="82">"28"</f>
        <v>28</v>
      </c>
      <c r="B797" s="5" t="s">
        <v>1486</v>
      </c>
      <c r="C797" s="5" t="s">
        <v>1487</v>
      </c>
      <c r="D797" s="5" t="str">
        <f>"010100"</f>
        <v>010100</v>
      </c>
      <c r="E797" s="5" t="s">
        <v>1488</v>
      </c>
      <c r="F797" s="5" t="s">
        <v>1489</v>
      </c>
      <c r="G797" s="2" t="str">
        <f t="shared" si="81"/>
        <v>Inscripció RSIPAC+Inscripció RGSEAA</v>
      </c>
    </row>
    <row r="798" spans="1:7" ht="33" customHeight="1" x14ac:dyDescent="0.3">
      <c r="A798" s="5" t="str">
        <f t="shared" si="82"/>
        <v>28</v>
      </c>
      <c r="B798" s="5" t="s">
        <v>1486</v>
      </c>
      <c r="C798" s="5" t="s">
        <v>1487</v>
      </c>
      <c r="D798" s="5" t="str">
        <f>"010200"</f>
        <v>010200</v>
      </c>
      <c r="E798" s="5" t="s">
        <v>1490</v>
      </c>
      <c r="F798" s="5" t="s">
        <v>1491</v>
      </c>
      <c r="G798" s="2" t="str">
        <f t="shared" si="81"/>
        <v>Inscripció RSIPAC+Inscripció RGSEAA</v>
      </c>
    </row>
    <row r="799" spans="1:7" ht="33" customHeight="1" x14ac:dyDescent="0.3">
      <c r="A799" s="5" t="str">
        <f t="shared" si="82"/>
        <v>28</v>
      </c>
      <c r="B799" s="5" t="s">
        <v>1486</v>
      </c>
      <c r="C799" s="5" t="s">
        <v>1487</v>
      </c>
      <c r="D799" s="5" t="str">
        <f>"010300"</f>
        <v>010300</v>
      </c>
      <c r="E799" s="5" t="s">
        <v>1492</v>
      </c>
      <c r="F799" s="5" t="s">
        <v>1493</v>
      </c>
      <c r="G799" s="2" t="str">
        <f t="shared" si="81"/>
        <v>Inscripció RSIPAC+Inscripció RGSEAA</v>
      </c>
    </row>
    <row r="800" spans="1:7" ht="33" customHeight="1" x14ac:dyDescent="0.3">
      <c r="A800" s="5" t="str">
        <f t="shared" si="82"/>
        <v>28</v>
      </c>
      <c r="B800" s="5" t="s">
        <v>1486</v>
      </c>
      <c r="C800" s="5" t="s">
        <v>1487</v>
      </c>
      <c r="D800" s="5" t="str">
        <f>"010700"</f>
        <v>010700</v>
      </c>
      <c r="E800" s="5" t="s">
        <v>1494</v>
      </c>
      <c r="F800" s="5" t="s">
        <v>1495</v>
      </c>
      <c r="G800" s="2" t="str">
        <f t="shared" si="81"/>
        <v>Inscripció RSIPAC+Inscripció RGSEAA</v>
      </c>
    </row>
    <row r="801" spans="1:7" ht="33" customHeight="1" x14ac:dyDescent="0.3">
      <c r="A801" s="5" t="str">
        <f t="shared" si="82"/>
        <v>28</v>
      </c>
      <c r="B801" s="5" t="s">
        <v>1486</v>
      </c>
      <c r="C801" s="5" t="s">
        <v>1487</v>
      </c>
      <c r="D801" s="5" t="str">
        <f>"010800"</f>
        <v>010800</v>
      </c>
      <c r="E801" s="5" t="s">
        <v>1496</v>
      </c>
      <c r="F801" s="5" t="s">
        <v>1497</v>
      </c>
      <c r="G801" s="2" t="str">
        <f>"Autorització+Inscripció RSIPAC+Inscripció RGSEAA"</f>
        <v>Autorització+Inscripció RSIPAC+Inscripció RGSEAA</v>
      </c>
    </row>
    <row r="802" spans="1:7" ht="33" customHeight="1" x14ac:dyDescent="0.3">
      <c r="A802" s="5" t="str">
        <f t="shared" si="82"/>
        <v>28</v>
      </c>
      <c r="B802" s="5" t="s">
        <v>1486</v>
      </c>
      <c r="C802" s="5" t="s">
        <v>1487</v>
      </c>
      <c r="D802" s="5" t="str">
        <f>"020100"</f>
        <v>020100</v>
      </c>
      <c r="E802" s="5" t="s">
        <v>1498</v>
      </c>
      <c r="F802" s="5" t="s">
        <v>1499</v>
      </c>
      <c r="G802" s="2" t="str">
        <f t="shared" ref="G802:G805" si="83">"Inscripció RSIPAC+Inscripció RGSEAA"</f>
        <v>Inscripció RSIPAC+Inscripció RGSEAA</v>
      </c>
    </row>
    <row r="803" spans="1:7" ht="33" customHeight="1" x14ac:dyDescent="0.3">
      <c r="A803" s="5" t="str">
        <f t="shared" si="82"/>
        <v>28</v>
      </c>
      <c r="B803" s="5" t="s">
        <v>1486</v>
      </c>
      <c r="C803" s="5" t="s">
        <v>1487</v>
      </c>
      <c r="D803" s="5" t="str">
        <f>"020200"</f>
        <v>020200</v>
      </c>
      <c r="E803" s="5" t="s">
        <v>1500</v>
      </c>
      <c r="F803" s="5" t="s">
        <v>1501</v>
      </c>
      <c r="G803" s="2" t="str">
        <f t="shared" si="83"/>
        <v>Inscripció RSIPAC+Inscripció RGSEAA</v>
      </c>
    </row>
    <row r="804" spans="1:7" ht="33" customHeight="1" x14ac:dyDescent="0.3">
      <c r="A804" s="5" t="str">
        <f t="shared" si="82"/>
        <v>28</v>
      </c>
      <c r="B804" s="5" t="s">
        <v>1486</v>
      </c>
      <c r="C804" s="5" t="s">
        <v>1487</v>
      </c>
      <c r="D804" s="5" t="str">
        <f>"020300"</f>
        <v>020300</v>
      </c>
      <c r="E804" s="5" t="s">
        <v>1502</v>
      </c>
      <c r="F804" s="5" t="s">
        <v>1503</v>
      </c>
      <c r="G804" s="2" t="str">
        <f t="shared" si="83"/>
        <v>Inscripció RSIPAC+Inscripció RGSEAA</v>
      </c>
    </row>
    <row r="805" spans="1:7" ht="33" customHeight="1" x14ac:dyDescent="0.3">
      <c r="A805" s="5" t="str">
        <f t="shared" si="82"/>
        <v>28</v>
      </c>
      <c r="B805" s="5" t="s">
        <v>1486</v>
      </c>
      <c r="C805" s="5" t="s">
        <v>1487</v>
      </c>
      <c r="D805" s="5" t="str">
        <f>"020700"</f>
        <v>020700</v>
      </c>
      <c r="E805" s="5" t="s">
        <v>1504</v>
      </c>
      <c r="F805" s="5" t="s">
        <v>1505</v>
      </c>
      <c r="G805" s="2" t="str">
        <f t="shared" si="83"/>
        <v>Inscripció RSIPAC+Inscripció RGSEAA</v>
      </c>
    </row>
    <row r="806" spans="1:7" ht="33" customHeight="1" x14ac:dyDescent="0.3">
      <c r="A806" s="5" t="str">
        <f t="shared" si="82"/>
        <v>28</v>
      </c>
      <c r="B806" s="5" t="s">
        <v>1486</v>
      </c>
      <c r="C806" s="5" t="s">
        <v>1487</v>
      </c>
      <c r="D806" s="5" t="str">
        <f>"020800"</f>
        <v>020800</v>
      </c>
      <c r="E806" s="5" t="s">
        <v>1506</v>
      </c>
      <c r="F806" s="5" t="s">
        <v>1507</v>
      </c>
      <c r="G806" s="2" t="str">
        <f>"Autorització+Inscripció RSIPAC+Inscripció RGSEAA"</f>
        <v>Autorització+Inscripció RSIPAC+Inscripció RGSEAA</v>
      </c>
    </row>
    <row r="807" spans="1:7" ht="33" customHeight="1" x14ac:dyDescent="0.3">
      <c r="A807" s="5" t="str">
        <f t="shared" si="82"/>
        <v>28</v>
      </c>
      <c r="B807" s="5" t="s">
        <v>1486</v>
      </c>
      <c r="C807" s="5" t="s">
        <v>1487</v>
      </c>
      <c r="D807" s="5" t="str">
        <f>"030100"</f>
        <v>030100</v>
      </c>
      <c r="E807" s="5" t="s">
        <v>1508</v>
      </c>
      <c r="F807" s="5" t="s">
        <v>1509</v>
      </c>
      <c r="G807" s="2" t="str">
        <f t="shared" ref="G807:G815" si="84">"Inscripció RSIPAC+Inscripció RGSEAA"</f>
        <v>Inscripció RSIPAC+Inscripció RGSEAA</v>
      </c>
    </row>
    <row r="808" spans="1:7" ht="33" customHeight="1" x14ac:dyDescent="0.3">
      <c r="A808" s="5" t="str">
        <f t="shared" si="82"/>
        <v>28</v>
      </c>
      <c r="B808" s="5" t="s">
        <v>1486</v>
      </c>
      <c r="C808" s="5" t="s">
        <v>1487</v>
      </c>
      <c r="D808" s="5" t="str">
        <f>"030200"</f>
        <v>030200</v>
      </c>
      <c r="E808" s="5" t="s">
        <v>1510</v>
      </c>
      <c r="F808" s="5" t="s">
        <v>1511</v>
      </c>
      <c r="G808" s="2" t="str">
        <f t="shared" si="84"/>
        <v>Inscripció RSIPAC+Inscripció RGSEAA</v>
      </c>
    </row>
    <row r="809" spans="1:7" ht="33" customHeight="1" x14ac:dyDescent="0.3">
      <c r="A809" s="5" t="str">
        <f t="shared" si="82"/>
        <v>28</v>
      </c>
      <c r="B809" s="5" t="s">
        <v>1486</v>
      </c>
      <c r="C809" s="5" t="s">
        <v>1487</v>
      </c>
      <c r="D809" s="5" t="str">
        <f>"030300"</f>
        <v>030300</v>
      </c>
      <c r="E809" s="5" t="s">
        <v>1512</v>
      </c>
      <c r="F809" s="5" t="s">
        <v>1513</v>
      </c>
      <c r="G809" s="2" t="str">
        <f t="shared" si="84"/>
        <v>Inscripció RSIPAC+Inscripció RGSEAA</v>
      </c>
    </row>
    <row r="810" spans="1:7" ht="33" customHeight="1" x14ac:dyDescent="0.3">
      <c r="A810" s="5" t="str">
        <f t="shared" si="82"/>
        <v>28</v>
      </c>
      <c r="B810" s="5" t="s">
        <v>1486</v>
      </c>
      <c r="C810" s="5" t="s">
        <v>1487</v>
      </c>
      <c r="D810" s="5" t="str">
        <f>"030700"</f>
        <v>030700</v>
      </c>
      <c r="E810" s="5" t="s">
        <v>1514</v>
      </c>
      <c r="F810" s="5" t="s">
        <v>1515</v>
      </c>
      <c r="G810" s="2" t="str">
        <f t="shared" si="84"/>
        <v>Inscripció RSIPAC+Inscripció RGSEAA</v>
      </c>
    </row>
    <row r="811" spans="1:7" ht="33" customHeight="1" x14ac:dyDescent="0.3">
      <c r="A811" s="5" t="str">
        <f t="shared" si="82"/>
        <v>28</v>
      </c>
      <c r="B811" s="5" t="s">
        <v>1486</v>
      </c>
      <c r="C811" s="5" t="s">
        <v>1487</v>
      </c>
      <c r="D811" s="5" t="str">
        <f>"030800"</f>
        <v>030800</v>
      </c>
      <c r="E811" s="5" t="s">
        <v>1516</v>
      </c>
      <c r="F811" s="5" t="s">
        <v>1517</v>
      </c>
      <c r="G811" s="2" t="str">
        <f t="shared" si="84"/>
        <v>Inscripció RSIPAC+Inscripció RGSEAA</v>
      </c>
    </row>
    <row r="812" spans="1:7" ht="33" customHeight="1" x14ac:dyDescent="0.3">
      <c r="A812" s="5" t="str">
        <f t="shared" si="82"/>
        <v>28</v>
      </c>
      <c r="B812" s="5" t="s">
        <v>1486</v>
      </c>
      <c r="C812" s="5" t="s">
        <v>1487</v>
      </c>
      <c r="D812" s="5" t="str">
        <f>"040100"</f>
        <v>040100</v>
      </c>
      <c r="E812" s="5" t="s">
        <v>1518</v>
      </c>
      <c r="F812" s="5" t="s">
        <v>1519</v>
      </c>
      <c r="G812" s="2" t="str">
        <f t="shared" si="84"/>
        <v>Inscripció RSIPAC+Inscripció RGSEAA</v>
      </c>
    </row>
    <row r="813" spans="1:7" ht="33" customHeight="1" x14ac:dyDescent="0.3">
      <c r="A813" s="5" t="str">
        <f t="shared" si="82"/>
        <v>28</v>
      </c>
      <c r="B813" s="5" t="s">
        <v>1486</v>
      </c>
      <c r="C813" s="5" t="s">
        <v>1487</v>
      </c>
      <c r="D813" s="5" t="str">
        <f>"040200"</f>
        <v>040200</v>
      </c>
      <c r="E813" s="5" t="s">
        <v>1520</v>
      </c>
      <c r="F813" s="5" t="s">
        <v>1521</v>
      </c>
      <c r="G813" s="2" t="str">
        <f t="shared" si="84"/>
        <v>Inscripció RSIPAC+Inscripció RGSEAA</v>
      </c>
    </row>
    <row r="814" spans="1:7" ht="33" customHeight="1" x14ac:dyDescent="0.3">
      <c r="A814" s="5" t="str">
        <f t="shared" si="82"/>
        <v>28</v>
      </c>
      <c r="B814" s="5" t="s">
        <v>1486</v>
      </c>
      <c r="C814" s="5" t="s">
        <v>1487</v>
      </c>
      <c r="D814" s="5" t="str">
        <f>"040300"</f>
        <v>040300</v>
      </c>
      <c r="E814" s="5" t="s">
        <v>1522</v>
      </c>
      <c r="F814" s="5" t="s">
        <v>1523</v>
      </c>
      <c r="G814" s="2" t="str">
        <f t="shared" si="84"/>
        <v>Inscripció RSIPAC+Inscripció RGSEAA</v>
      </c>
    </row>
    <row r="815" spans="1:7" ht="33" customHeight="1" x14ac:dyDescent="0.3">
      <c r="A815" s="5" t="str">
        <f t="shared" si="82"/>
        <v>28</v>
      </c>
      <c r="B815" s="5" t="s">
        <v>1486</v>
      </c>
      <c r="C815" s="5" t="s">
        <v>1487</v>
      </c>
      <c r="D815" s="5" t="str">
        <f>"040700"</f>
        <v>040700</v>
      </c>
      <c r="E815" s="5" t="s">
        <v>1524</v>
      </c>
      <c r="F815" s="5" t="s">
        <v>1525</v>
      </c>
      <c r="G815" s="2" t="str">
        <f t="shared" si="84"/>
        <v>Inscripció RSIPAC+Inscripció RGSEAA</v>
      </c>
    </row>
    <row r="816" spans="1:7" ht="33" customHeight="1" x14ac:dyDescent="0.3">
      <c r="A816" s="5" t="str">
        <f t="shared" si="82"/>
        <v>28</v>
      </c>
      <c r="B816" s="5" t="s">
        <v>1486</v>
      </c>
      <c r="C816" s="5" t="s">
        <v>1487</v>
      </c>
      <c r="D816" s="5" t="str">
        <f>"040800"</f>
        <v>040800</v>
      </c>
      <c r="E816" s="5" t="s">
        <v>1526</v>
      </c>
      <c r="F816" s="5" t="s">
        <v>1527</v>
      </c>
      <c r="G816" s="2" t="str">
        <f>"Autorització+Inscripció RSIPAC+Inscripció RGSEAA"</f>
        <v>Autorització+Inscripció RSIPAC+Inscripció RGSEAA</v>
      </c>
    </row>
    <row r="817" spans="1:7" ht="33" customHeight="1" x14ac:dyDescent="0.3">
      <c r="A817" s="5" t="str">
        <f t="shared" si="82"/>
        <v>28</v>
      </c>
      <c r="B817" s="5" t="s">
        <v>1486</v>
      </c>
      <c r="C817" s="5" t="s">
        <v>1487</v>
      </c>
      <c r="D817" s="5" t="str">
        <f>"050100"</f>
        <v>050100</v>
      </c>
      <c r="E817" s="5" t="s">
        <v>1528</v>
      </c>
      <c r="F817" s="5" t="s">
        <v>1529</v>
      </c>
      <c r="G817" s="2" t="str">
        <f t="shared" ref="G817:G880" si="85">"Inscripció RSIPAC+Inscripció RGSEAA"</f>
        <v>Inscripció RSIPAC+Inscripció RGSEAA</v>
      </c>
    </row>
    <row r="818" spans="1:7" ht="33" customHeight="1" x14ac:dyDescent="0.3">
      <c r="A818" s="5" t="str">
        <f t="shared" si="82"/>
        <v>28</v>
      </c>
      <c r="B818" s="5" t="s">
        <v>1486</v>
      </c>
      <c r="C818" s="5" t="s">
        <v>1487</v>
      </c>
      <c r="D818" s="5" t="str">
        <f>"050200"</f>
        <v>050200</v>
      </c>
      <c r="E818" s="5" t="s">
        <v>1530</v>
      </c>
      <c r="F818" s="5" t="s">
        <v>1531</v>
      </c>
      <c r="G818" s="2" t="str">
        <f t="shared" si="85"/>
        <v>Inscripció RSIPAC+Inscripció RGSEAA</v>
      </c>
    </row>
    <row r="819" spans="1:7" ht="33" customHeight="1" x14ac:dyDescent="0.3">
      <c r="A819" s="5" t="str">
        <f t="shared" si="82"/>
        <v>28</v>
      </c>
      <c r="B819" s="5" t="s">
        <v>1486</v>
      </c>
      <c r="C819" s="5" t="s">
        <v>1487</v>
      </c>
      <c r="D819" s="5" t="str">
        <f>"050300"</f>
        <v>050300</v>
      </c>
      <c r="E819" s="5" t="s">
        <v>1532</v>
      </c>
      <c r="F819" s="5" t="s">
        <v>1533</v>
      </c>
      <c r="G819" s="2" t="str">
        <f t="shared" si="85"/>
        <v>Inscripció RSIPAC+Inscripció RGSEAA</v>
      </c>
    </row>
    <row r="820" spans="1:7" ht="33" customHeight="1" x14ac:dyDescent="0.3">
      <c r="A820" s="5" t="str">
        <f t="shared" si="82"/>
        <v>28</v>
      </c>
      <c r="B820" s="5" t="s">
        <v>1486</v>
      </c>
      <c r="C820" s="5" t="s">
        <v>1487</v>
      </c>
      <c r="D820" s="5" t="str">
        <f>"050700"</f>
        <v>050700</v>
      </c>
      <c r="E820" s="5" t="s">
        <v>1534</v>
      </c>
      <c r="F820" s="5" t="s">
        <v>1535</v>
      </c>
      <c r="G820" s="2" t="str">
        <f t="shared" si="85"/>
        <v>Inscripció RSIPAC+Inscripció RGSEAA</v>
      </c>
    </row>
    <row r="821" spans="1:7" ht="33" customHeight="1" x14ac:dyDescent="0.3">
      <c r="A821" s="5" t="str">
        <f t="shared" si="82"/>
        <v>28</v>
      </c>
      <c r="B821" s="5" t="s">
        <v>1486</v>
      </c>
      <c r="C821" s="5" t="s">
        <v>1487</v>
      </c>
      <c r="D821" s="5" t="str">
        <f>"050800"</f>
        <v>050800</v>
      </c>
      <c r="E821" s="5" t="s">
        <v>1536</v>
      </c>
      <c r="F821" s="5" t="s">
        <v>1537</v>
      </c>
      <c r="G821" s="2" t="str">
        <f t="shared" si="85"/>
        <v>Inscripció RSIPAC+Inscripció RGSEAA</v>
      </c>
    </row>
    <row r="822" spans="1:7" ht="33" customHeight="1" x14ac:dyDescent="0.3">
      <c r="A822" s="5" t="str">
        <f t="shared" ref="A822:A846" si="86">"29"</f>
        <v>29</v>
      </c>
      <c r="B822" s="5" t="s">
        <v>1538</v>
      </c>
      <c r="C822" s="5" t="s">
        <v>1539</v>
      </c>
      <c r="D822" s="5" t="str">
        <f>"010100"</f>
        <v>010100</v>
      </c>
      <c r="E822" s="5" t="s">
        <v>1540</v>
      </c>
      <c r="F822" s="5" t="s">
        <v>1541</v>
      </c>
      <c r="G822" s="2" t="str">
        <f t="shared" si="85"/>
        <v>Inscripció RSIPAC+Inscripció RGSEAA</v>
      </c>
    </row>
    <row r="823" spans="1:7" ht="33" customHeight="1" x14ac:dyDescent="0.3">
      <c r="A823" s="5" t="str">
        <f t="shared" si="86"/>
        <v>29</v>
      </c>
      <c r="B823" s="5" t="s">
        <v>1538</v>
      </c>
      <c r="C823" s="5" t="s">
        <v>1539</v>
      </c>
      <c r="D823" s="5" t="str">
        <f>"010400"</f>
        <v>010400</v>
      </c>
      <c r="E823" s="5" t="s">
        <v>1494</v>
      </c>
      <c r="F823" s="5" t="s">
        <v>1495</v>
      </c>
      <c r="G823" s="2" t="str">
        <f t="shared" si="85"/>
        <v>Inscripció RSIPAC+Inscripció RGSEAA</v>
      </c>
    </row>
    <row r="824" spans="1:7" ht="33" customHeight="1" x14ac:dyDescent="0.3">
      <c r="A824" s="5" t="str">
        <f t="shared" si="86"/>
        <v>29</v>
      </c>
      <c r="B824" s="5" t="s">
        <v>1538</v>
      </c>
      <c r="C824" s="5" t="s">
        <v>1539</v>
      </c>
      <c r="D824" s="5" t="str">
        <f>"010600"</f>
        <v>010600</v>
      </c>
      <c r="E824" s="5" t="s">
        <v>1542</v>
      </c>
      <c r="F824" s="5" t="s">
        <v>1543</v>
      </c>
      <c r="G824" s="2" t="str">
        <f t="shared" si="85"/>
        <v>Inscripció RSIPAC+Inscripció RGSEAA</v>
      </c>
    </row>
    <row r="825" spans="1:7" ht="33" customHeight="1" x14ac:dyDescent="0.3">
      <c r="A825" s="5" t="str">
        <f t="shared" si="86"/>
        <v>29</v>
      </c>
      <c r="B825" s="5" t="s">
        <v>1538</v>
      </c>
      <c r="C825" s="5" t="s">
        <v>1539</v>
      </c>
      <c r="D825" s="5" t="str">
        <f>"010700"</f>
        <v>010700</v>
      </c>
      <c r="E825" s="5" t="s">
        <v>1544</v>
      </c>
      <c r="F825" s="5" t="s">
        <v>1545</v>
      </c>
      <c r="G825" s="2" t="str">
        <f t="shared" si="85"/>
        <v>Inscripció RSIPAC+Inscripció RGSEAA</v>
      </c>
    </row>
    <row r="826" spans="1:7" ht="33" customHeight="1" x14ac:dyDescent="0.3">
      <c r="A826" s="5" t="str">
        <f t="shared" si="86"/>
        <v>29</v>
      </c>
      <c r="B826" s="5" t="s">
        <v>1538</v>
      </c>
      <c r="C826" s="5" t="s">
        <v>1539</v>
      </c>
      <c r="D826" s="5" t="str">
        <f>"010800"</f>
        <v>010800</v>
      </c>
      <c r="E826" s="5" t="s">
        <v>1546</v>
      </c>
      <c r="F826" s="5" t="s">
        <v>1547</v>
      </c>
      <c r="G826" s="2" t="str">
        <f t="shared" si="85"/>
        <v>Inscripció RSIPAC+Inscripció RGSEAA</v>
      </c>
    </row>
    <row r="827" spans="1:7" ht="33" customHeight="1" x14ac:dyDescent="0.3">
      <c r="A827" s="5" t="str">
        <f t="shared" si="86"/>
        <v>29</v>
      </c>
      <c r="B827" s="5" t="s">
        <v>1538</v>
      </c>
      <c r="C827" s="5" t="s">
        <v>1539</v>
      </c>
      <c r="D827" s="5" t="str">
        <f>"020100"</f>
        <v>020100</v>
      </c>
      <c r="E827" s="5" t="s">
        <v>1548</v>
      </c>
      <c r="F827" s="5" t="s">
        <v>1549</v>
      </c>
      <c r="G827" s="2" t="str">
        <f t="shared" si="85"/>
        <v>Inscripció RSIPAC+Inscripció RGSEAA</v>
      </c>
    </row>
    <row r="828" spans="1:7" ht="33" customHeight="1" x14ac:dyDescent="0.3">
      <c r="A828" s="5" t="str">
        <f t="shared" si="86"/>
        <v>29</v>
      </c>
      <c r="B828" s="5" t="s">
        <v>1538</v>
      </c>
      <c r="C828" s="5" t="s">
        <v>1539</v>
      </c>
      <c r="D828" s="5" t="str">
        <f>"020400"</f>
        <v>020400</v>
      </c>
      <c r="E828" s="5" t="s">
        <v>1504</v>
      </c>
      <c r="F828" s="5" t="s">
        <v>1505</v>
      </c>
      <c r="G828" s="2" t="str">
        <f t="shared" si="85"/>
        <v>Inscripció RSIPAC+Inscripció RGSEAA</v>
      </c>
    </row>
    <row r="829" spans="1:7" ht="33" customHeight="1" x14ac:dyDescent="0.3">
      <c r="A829" s="5" t="str">
        <f t="shared" si="86"/>
        <v>29</v>
      </c>
      <c r="B829" s="5" t="s">
        <v>1538</v>
      </c>
      <c r="C829" s="5" t="s">
        <v>1539</v>
      </c>
      <c r="D829" s="5" t="str">
        <f>"020600"</f>
        <v>020600</v>
      </c>
      <c r="E829" s="5" t="s">
        <v>1550</v>
      </c>
      <c r="F829" s="5" t="s">
        <v>1551</v>
      </c>
      <c r="G829" s="2" t="str">
        <f t="shared" si="85"/>
        <v>Inscripció RSIPAC+Inscripció RGSEAA</v>
      </c>
    </row>
    <row r="830" spans="1:7" ht="33" customHeight="1" x14ac:dyDescent="0.3">
      <c r="A830" s="5" t="str">
        <f t="shared" si="86"/>
        <v>29</v>
      </c>
      <c r="B830" s="5" t="s">
        <v>1538</v>
      </c>
      <c r="C830" s="5" t="s">
        <v>1539</v>
      </c>
      <c r="D830" s="5" t="str">
        <f>"020700"</f>
        <v>020700</v>
      </c>
      <c r="E830" s="5" t="s">
        <v>1552</v>
      </c>
      <c r="F830" s="5" t="s">
        <v>1553</v>
      </c>
      <c r="G830" s="2" t="str">
        <f t="shared" si="85"/>
        <v>Inscripció RSIPAC+Inscripció RGSEAA</v>
      </c>
    </row>
    <row r="831" spans="1:7" ht="33" customHeight="1" x14ac:dyDescent="0.3">
      <c r="A831" s="5" t="str">
        <f t="shared" si="86"/>
        <v>29</v>
      </c>
      <c r="B831" s="5" t="s">
        <v>1538</v>
      </c>
      <c r="C831" s="5" t="s">
        <v>1539</v>
      </c>
      <c r="D831" s="5" t="str">
        <f>"020800"</f>
        <v>020800</v>
      </c>
      <c r="E831" s="5" t="s">
        <v>1554</v>
      </c>
      <c r="F831" s="5" t="s">
        <v>1555</v>
      </c>
      <c r="G831" s="2" t="str">
        <f t="shared" si="85"/>
        <v>Inscripció RSIPAC+Inscripció RGSEAA</v>
      </c>
    </row>
    <row r="832" spans="1:7" ht="33" customHeight="1" x14ac:dyDescent="0.3">
      <c r="A832" s="5" t="str">
        <f t="shared" si="86"/>
        <v>29</v>
      </c>
      <c r="B832" s="5" t="s">
        <v>1538</v>
      </c>
      <c r="C832" s="5" t="s">
        <v>1539</v>
      </c>
      <c r="D832" s="5" t="str">
        <f>"030100"</f>
        <v>030100</v>
      </c>
      <c r="E832" s="5" t="s">
        <v>1556</v>
      </c>
      <c r="F832" s="5" t="s">
        <v>1557</v>
      </c>
      <c r="G832" s="2" t="str">
        <f t="shared" si="85"/>
        <v>Inscripció RSIPAC+Inscripció RGSEAA</v>
      </c>
    </row>
    <row r="833" spans="1:7" ht="33" customHeight="1" x14ac:dyDescent="0.3">
      <c r="A833" s="5" t="str">
        <f t="shared" si="86"/>
        <v>29</v>
      </c>
      <c r="B833" s="5" t="s">
        <v>1538</v>
      </c>
      <c r="C833" s="5" t="s">
        <v>1539</v>
      </c>
      <c r="D833" s="5" t="str">
        <f>"030400"</f>
        <v>030400</v>
      </c>
      <c r="E833" s="5" t="s">
        <v>1514</v>
      </c>
      <c r="F833" s="5" t="s">
        <v>1515</v>
      </c>
      <c r="G833" s="2" t="str">
        <f t="shared" si="85"/>
        <v>Inscripció RSIPAC+Inscripció RGSEAA</v>
      </c>
    </row>
    <row r="834" spans="1:7" ht="33" customHeight="1" x14ac:dyDescent="0.3">
      <c r="A834" s="5" t="str">
        <f t="shared" si="86"/>
        <v>29</v>
      </c>
      <c r="B834" s="5" t="s">
        <v>1538</v>
      </c>
      <c r="C834" s="5" t="s">
        <v>1539</v>
      </c>
      <c r="D834" s="5" t="str">
        <f>"030600"</f>
        <v>030600</v>
      </c>
      <c r="E834" s="5" t="s">
        <v>1558</v>
      </c>
      <c r="F834" s="5" t="s">
        <v>1559</v>
      </c>
      <c r="G834" s="2" t="str">
        <f t="shared" si="85"/>
        <v>Inscripció RSIPAC+Inscripció RGSEAA</v>
      </c>
    </row>
    <row r="835" spans="1:7" ht="33" customHeight="1" x14ac:dyDescent="0.3">
      <c r="A835" s="5" t="str">
        <f t="shared" si="86"/>
        <v>29</v>
      </c>
      <c r="B835" s="5" t="s">
        <v>1538</v>
      </c>
      <c r="C835" s="5" t="s">
        <v>1539</v>
      </c>
      <c r="D835" s="5" t="str">
        <f>"030700"</f>
        <v>030700</v>
      </c>
      <c r="E835" s="5" t="s">
        <v>1560</v>
      </c>
      <c r="F835" s="5" t="s">
        <v>1561</v>
      </c>
      <c r="G835" s="2" t="str">
        <f t="shared" si="85"/>
        <v>Inscripció RSIPAC+Inscripció RGSEAA</v>
      </c>
    </row>
    <row r="836" spans="1:7" ht="33" customHeight="1" x14ac:dyDescent="0.3">
      <c r="A836" s="5" t="str">
        <f t="shared" si="86"/>
        <v>29</v>
      </c>
      <c r="B836" s="5" t="s">
        <v>1538</v>
      </c>
      <c r="C836" s="5" t="s">
        <v>1539</v>
      </c>
      <c r="D836" s="5" t="str">
        <f>"030800"</f>
        <v>030800</v>
      </c>
      <c r="E836" s="5" t="s">
        <v>1562</v>
      </c>
      <c r="F836" s="5" t="s">
        <v>1563</v>
      </c>
      <c r="G836" s="2" t="str">
        <f t="shared" si="85"/>
        <v>Inscripció RSIPAC+Inscripció RGSEAA</v>
      </c>
    </row>
    <row r="837" spans="1:7" ht="33" customHeight="1" x14ac:dyDescent="0.3">
      <c r="A837" s="5" t="str">
        <f t="shared" si="86"/>
        <v>29</v>
      </c>
      <c r="B837" s="5" t="s">
        <v>1538</v>
      </c>
      <c r="C837" s="5" t="s">
        <v>1539</v>
      </c>
      <c r="D837" s="5" t="str">
        <f>"040100"</f>
        <v>040100</v>
      </c>
      <c r="E837" s="5" t="s">
        <v>1564</v>
      </c>
      <c r="F837" s="5" t="s">
        <v>1565</v>
      </c>
      <c r="G837" s="2" t="str">
        <f t="shared" si="85"/>
        <v>Inscripció RSIPAC+Inscripció RGSEAA</v>
      </c>
    </row>
    <row r="838" spans="1:7" ht="33" customHeight="1" x14ac:dyDescent="0.3">
      <c r="A838" s="5" t="str">
        <f t="shared" si="86"/>
        <v>29</v>
      </c>
      <c r="B838" s="5" t="s">
        <v>1538</v>
      </c>
      <c r="C838" s="5" t="s">
        <v>1539</v>
      </c>
      <c r="D838" s="5" t="str">
        <f>"040400"</f>
        <v>040400</v>
      </c>
      <c r="E838" s="5" t="s">
        <v>1524</v>
      </c>
      <c r="F838" s="5" t="s">
        <v>1525</v>
      </c>
      <c r="G838" s="2" t="str">
        <f t="shared" si="85"/>
        <v>Inscripció RSIPAC+Inscripció RGSEAA</v>
      </c>
    </row>
    <row r="839" spans="1:7" ht="33" customHeight="1" x14ac:dyDescent="0.3">
      <c r="A839" s="5" t="str">
        <f t="shared" si="86"/>
        <v>29</v>
      </c>
      <c r="B839" s="5" t="s">
        <v>1538</v>
      </c>
      <c r="C839" s="5" t="s">
        <v>1539</v>
      </c>
      <c r="D839" s="5" t="str">
        <f>"040600"</f>
        <v>040600</v>
      </c>
      <c r="E839" s="5" t="s">
        <v>1566</v>
      </c>
      <c r="F839" s="5" t="s">
        <v>1567</v>
      </c>
      <c r="G839" s="2" t="str">
        <f t="shared" si="85"/>
        <v>Inscripció RSIPAC+Inscripció RGSEAA</v>
      </c>
    </row>
    <row r="840" spans="1:7" ht="33" customHeight="1" x14ac:dyDescent="0.3">
      <c r="A840" s="5" t="str">
        <f t="shared" si="86"/>
        <v>29</v>
      </c>
      <c r="B840" s="5" t="s">
        <v>1538</v>
      </c>
      <c r="C840" s="5" t="s">
        <v>1539</v>
      </c>
      <c r="D840" s="5" t="str">
        <f>"040700"</f>
        <v>040700</v>
      </c>
      <c r="E840" s="5" t="s">
        <v>1568</v>
      </c>
      <c r="F840" s="5" t="s">
        <v>1569</v>
      </c>
      <c r="G840" s="2" t="str">
        <f t="shared" si="85"/>
        <v>Inscripció RSIPAC+Inscripció RGSEAA</v>
      </c>
    </row>
    <row r="841" spans="1:7" ht="33" customHeight="1" x14ac:dyDescent="0.3">
      <c r="A841" s="5" t="str">
        <f t="shared" si="86"/>
        <v>29</v>
      </c>
      <c r="B841" s="5" t="s">
        <v>1538</v>
      </c>
      <c r="C841" s="5" t="s">
        <v>1539</v>
      </c>
      <c r="D841" s="5" t="str">
        <f>"040800"</f>
        <v>040800</v>
      </c>
      <c r="E841" s="5" t="s">
        <v>1570</v>
      </c>
      <c r="F841" s="5" t="s">
        <v>1571</v>
      </c>
      <c r="G841" s="2" t="str">
        <f t="shared" si="85"/>
        <v>Inscripció RSIPAC+Inscripció RGSEAA</v>
      </c>
    </row>
    <row r="842" spans="1:7" ht="33" customHeight="1" x14ac:dyDescent="0.3">
      <c r="A842" s="5" t="str">
        <f t="shared" si="86"/>
        <v>29</v>
      </c>
      <c r="B842" s="5" t="s">
        <v>1538</v>
      </c>
      <c r="C842" s="5" t="s">
        <v>1539</v>
      </c>
      <c r="D842" s="5" t="str">
        <f>"050100"</f>
        <v>050100</v>
      </c>
      <c r="E842" s="5" t="s">
        <v>1572</v>
      </c>
      <c r="F842" s="5" t="s">
        <v>1573</v>
      </c>
      <c r="G842" s="2" t="str">
        <f t="shared" si="85"/>
        <v>Inscripció RSIPAC+Inscripció RGSEAA</v>
      </c>
    </row>
    <row r="843" spans="1:7" ht="33" customHeight="1" x14ac:dyDescent="0.3">
      <c r="A843" s="5" t="str">
        <f t="shared" si="86"/>
        <v>29</v>
      </c>
      <c r="B843" s="5" t="s">
        <v>1538</v>
      </c>
      <c r="C843" s="5" t="s">
        <v>1539</v>
      </c>
      <c r="D843" s="5" t="str">
        <f>"050400"</f>
        <v>050400</v>
      </c>
      <c r="E843" s="5" t="s">
        <v>1534</v>
      </c>
      <c r="F843" s="5" t="s">
        <v>1535</v>
      </c>
      <c r="G843" s="2" t="str">
        <f t="shared" si="85"/>
        <v>Inscripció RSIPAC+Inscripció RGSEAA</v>
      </c>
    </row>
    <row r="844" spans="1:7" ht="33" customHeight="1" x14ac:dyDescent="0.3">
      <c r="A844" s="5" t="str">
        <f t="shared" si="86"/>
        <v>29</v>
      </c>
      <c r="B844" s="5" t="s">
        <v>1538</v>
      </c>
      <c r="C844" s="5" t="s">
        <v>1539</v>
      </c>
      <c r="D844" s="5" t="str">
        <f>"050600"</f>
        <v>050600</v>
      </c>
      <c r="E844" s="5" t="s">
        <v>1574</v>
      </c>
      <c r="F844" s="5" t="s">
        <v>1575</v>
      </c>
      <c r="G844" s="2" t="str">
        <f t="shared" si="85"/>
        <v>Inscripció RSIPAC+Inscripció RGSEAA</v>
      </c>
    </row>
    <row r="845" spans="1:7" ht="33" customHeight="1" x14ac:dyDescent="0.3">
      <c r="A845" s="5" t="str">
        <f t="shared" si="86"/>
        <v>29</v>
      </c>
      <c r="B845" s="5" t="s">
        <v>1538</v>
      </c>
      <c r="C845" s="5" t="s">
        <v>1539</v>
      </c>
      <c r="D845" s="5" t="str">
        <f>"050700"</f>
        <v>050700</v>
      </c>
      <c r="E845" s="5" t="s">
        <v>1576</v>
      </c>
      <c r="F845" s="5" t="s">
        <v>1577</v>
      </c>
      <c r="G845" s="2" t="str">
        <f t="shared" si="85"/>
        <v>Inscripció RSIPAC+Inscripció RGSEAA</v>
      </c>
    </row>
    <row r="846" spans="1:7" ht="33" customHeight="1" x14ac:dyDescent="0.3">
      <c r="A846" s="5" t="str">
        <f t="shared" si="86"/>
        <v>29</v>
      </c>
      <c r="B846" s="5" t="s">
        <v>1538</v>
      </c>
      <c r="C846" s="5" t="s">
        <v>1539</v>
      </c>
      <c r="D846" s="5" t="str">
        <f>"050800"</f>
        <v>050800</v>
      </c>
      <c r="E846" s="5" t="s">
        <v>1578</v>
      </c>
      <c r="F846" s="5" t="s">
        <v>1579</v>
      </c>
      <c r="G846" s="2" t="str">
        <f t="shared" si="85"/>
        <v>Inscripció RSIPAC+Inscripció RGSEAA</v>
      </c>
    </row>
    <row r="847" spans="1:7" ht="33" customHeight="1" x14ac:dyDescent="0.3">
      <c r="A847" s="5" t="str">
        <f t="shared" ref="A847:A876" si="87">"30"</f>
        <v>30</v>
      </c>
      <c r="B847" s="5" t="s">
        <v>1580</v>
      </c>
      <c r="C847" s="5" t="s">
        <v>1581</v>
      </c>
      <c r="D847" s="5" t="str">
        <f>"010100"</f>
        <v>010100</v>
      </c>
      <c r="E847" s="5" t="s">
        <v>1582</v>
      </c>
      <c r="F847" s="5" t="s">
        <v>1583</v>
      </c>
      <c r="G847" s="2" t="str">
        <f t="shared" si="85"/>
        <v>Inscripció RSIPAC+Inscripció RGSEAA</v>
      </c>
    </row>
    <row r="848" spans="1:7" ht="33" customHeight="1" x14ac:dyDescent="0.3">
      <c r="A848" s="5" t="str">
        <f t="shared" si="87"/>
        <v>30</v>
      </c>
      <c r="B848" s="5" t="s">
        <v>1580</v>
      </c>
      <c r="C848" s="5" t="s">
        <v>1581</v>
      </c>
      <c r="D848" s="5" t="str">
        <f>"011000"</f>
        <v>011000</v>
      </c>
      <c r="E848" s="5" t="s">
        <v>1584</v>
      </c>
      <c r="F848" s="5" t="s">
        <v>1585</v>
      </c>
      <c r="G848" s="2" t="str">
        <f t="shared" si="85"/>
        <v>Inscripció RSIPAC+Inscripció RGSEAA</v>
      </c>
    </row>
    <row r="849" spans="1:7" ht="33" customHeight="1" x14ac:dyDescent="0.3">
      <c r="A849" s="5" t="str">
        <f t="shared" si="87"/>
        <v>30</v>
      </c>
      <c r="B849" s="5" t="s">
        <v>1580</v>
      </c>
      <c r="C849" s="5" t="s">
        <v>1581</v>
      </c>
      <c r="D849" s="5" t="str">
        <f>"011100"</f>
        <v>011100</v>
      </c>
      <c r="E849" s="5" t="s">
        <v>1586</v>
      </c>
      <c r="F849" s="5" t="s">
        <v>1587</v>
      </c>
      <c r="G849" s="2" t="str">
        <f t="shared" si="85"/>
        <v>Inscripció RSIPAC+Inscripció RGSEAA</v>
      </c>
    </row>
    <row r="850" spans="1:7" ht="33" customHeight="1" x14ac:dyDescent="0.3">
      <c r="A850" s="5" t="str">
        <f t="shared" si="87"/>
        <v>30</v>
      </c>
      <c r="B850" s="5" t="s">
        <v>1580</v>
      </c>
      <c r="C850" s="5" t="s">
        <v>1581</v>
      </c>
      <c r="D850" s="5" t="str">
        <f>"011200"</f>
        <v>011200</v>
      </c>
      <c r="E850" s="5" t="s">
        <v>1588</v>
      </c>
      <c r="F850" s="5" t="s">
        <v>1589</v>
      </c>
      <c r="G850" s="2" t="str">
        <f t="shared" si="85"/>
        <v>Inscripció RSIPAC+Inscripció RGSEAA</v>
      </c>
    </row>
    <row r="851" spans="1:7" ht="33" customHeight="1" x14ac:dyDescent="0.3">
      <c r="A851" s="5" t="str">
        <f t="shared" si="87"/>
        <v>30</v>
      </c>
      <c r="B851" s="5" t="s">
        <v>1580</v>
      </c>
      <c r="C851" s="5" t="s">
        <v>1581</v>
      </c>
      <c r="D851" s="5" t="str">
        <f>"011400"</f>
        <v>011400</v>
      </c>
      <c r="E851" s="5" t="s">
        <v>1590</v>
      </c>
      <c r="F851" s="5" t="s">
        <v>1591</v>
      </c>
      <c r="G851" s="2" t="str">
        <f t="shared" si="85"/>
        <v>Inscripció RSIPAC+Inscripció RGSEAA</v>
      </c>
    </row>
    <row r="852" spans="1:7" ht="33" customHeight="1" x14ac:dyDescent="0.3">
      <c r="A852" s="5" t="str">
        <f t="shared" si="87"/>
        <v>30</v>
      </c>
      <c r="B852" s="5" t="s">
        <v>1580</v>
      </c>
      <c r="C852" s="5" t="s">
        <v>1581</v>
      </c>
      <c r="D852" s="5" t="str">
        <f>"011500"</f>
        <v>011500</v>
      </c>
      <c r="E852" s="5" t="s">
        <v>1592</v>
      </c>
      <c r="F852" s="5" t="s">
        <v>1593</v>
      </c>
      <c r="G852" s="2" t="str">
        <f t="shared" si="85"/>
        <v>Inscripció RSIPAC+Inscripció RGSEAA</v>
      </c>
    </row>
    <row r="853" spans="1:7" ht="33" customHeight="1" x14ac:dyDescent="0.3">
      <c r="A853" s="5" t="str">
        <f t="shared" si="87"/>
        <v>30</v>
      </c>
      <c r="B853" s="5" t="s">
        <v>1580</v>
      </c>
      <c r="C853" s="5" t="s">
        <v>1581</v>
      </c>
      <c r="D853" s="5" t="str">
        <f>"011600"</f>
        <v>011600</v>
      </c>
      <c r="E853" s="5" t="s">
        <v>1594</v>
      </c>
      <c r="F853" s="5" t="s">
        <v>1595</v>
      </c>
      <c r="G853" s="2" t="str">
        <f t="shared" si="85"/>
        <v>Inscripció RSIPAC+Inscripció RGSEAA</v>
      </c>
    </row>
    <row r="854" spans="1:7" ht="33" customHeight="1" x14ac:dyDescent="0.3">
      <c r="A854" s="5" t="str">
        <f t="shared" si="87"/>
        <v>30</v>
      </c>
      <c r="B854" s="5" t="s">
        <v>1580</v>
      </c>
      <c r="C854" s="5" t="s">
        <v>1581</v>
      </c>
      <c r="D854" s="5" t="str">
        <f>"011700"</f>
        <v>011700</v>
      </c>
      <c r="E854" s="5" t="s">
        <v>1596</v>
      </c>
      <c r="F854" s="5" t="s">
        <v>1597</v>
      </c>
      <c r="G854" s="2" t="str">
        <f t="shared" si="85"/>
        <v>Inscripció RSIPAC+Inscripció RGSEAA</v>
      </c>
    </row>
    <row r="855" spans="1:7" ht="33" customHeight="1" x14ac:dyDescent="0.3">
      <c r="A855" s="5" t="str">
        <f t="shared" si="87"/>
        <v>30</v>
      </c>
      <c r="B855" s="5" t="s">
        <v>1580</v>
      </c>
      <c r="C855" s="5" t="s">
        <v>1581</v>
      </c>
      <c r="D855" s="5" t="str">
        <f>"011800"</f>
        <v>011800</v>
      </c>
      <c r="E855" s="5" t="s">
        <v>1598</v>
      </c>
      <c r="F855" s="5" t="s">
        <v>1599</v>
      </c>
      <c r="G855" s="2" t="str">
        <f t="shared" si="85"/>
        <v>Inscripció RSIPAC+Inscripció RGSEAA</v>
      </c>
    </row>
    <row r="856" spans="1:7" ht="33" customHeight="1" x14ac:dyDescent="0.3">
      <c r="A856" s="5" t="str">
        <f t="shared" si="87"/>
        <v>30</v>
      </c>
      <c r="B856" s="5" t="s">
        <v>1580</v>
      </c>
      <c r="C856" s="5" t="s">
        <v>1581</v>
      </c>
      <c r="D856" s="5" t="str">
        <f>"011900"</f>
        <v>011900</v>
      </c>
      <c r="E856" s="5" t="s">
        <v>1600</v>
      </c>
      <c r="F856" s="5" t="s">
        <v>1601</v>
      </c>
      <c r="G856" s="2" t="str">
        <f t="shared" si="85"/>
        <v>Inscripció RSIPAC+Inscripció RGSEAA</v>
      </c>
    </row>
    <row r="857" spans="1:7" ht="33" customHeight="1" x14ac:dyDescent="0.3">
      <c r="A857" s="5" t="str">
        <f t="shared" si="87"/>
        <v>30</v>
      </c>
      <c r="B857" s="5" t="s">
        <v>1580</v>
      </c>
      <c r="C857" s="5" t="s">
        <v>1581</v>
      </c>
      <c r="D857" s="5" t="str">
        <f>"012000"</f>
        <v>012000</v>
      </c>
      <c r="E857" s="5" t="s">
        <v>1602</v>
      </c>
      <c r="F857" s="5" t="s">
        <v>1603</v>
      </c>
      <c r="G857" s="2" t="str">
        <f t="shared" si="85"/>
        <v>Inscripció RSIPAC+Inscripció RGSEAA</v>
      </c>
    </row>
    <row r="858" spans="1:7" ht="33" customHeight="1" x14ac:dyDescent="0.3">
      <c r="A858" s="5" t="str">
        <f t="shared" si="87"/>
        <v>30</v>
      </c>
      <c r="B858" s="5" t="s">
        <v>1580</v>
      </c>
      <c r="C858" s="5" t="s">
        <v>1581</v>
      </c>
      <c r="D858" s="5" t="str">
        <f>"012100"</f>
        <v>012100</v>
      </c>
      <c r="E858" s="5" t="s">
        <v>1604</v>
      </c>
      <c r="F858" s="5" t="s">
        <v>1605</v>
      </c>
      <c r="G858" s="2" t="str">
        <f t="shared" si="85"/>
        <v>Inscripció RSIPAC+Inscripció RGSEAA</v>
      </c>
    </row>
    <row r="859" spans="1:7" ht="33" customHeight="1" x14ac:dyDescent="0.3">
      <c r="A859" s="5" t="str">
        <f t="shared" si="87"/>
        <v>30</v>
      </c>
      <c r="B859" s="5" t="s">
        <v>1580</v>
      </c>
      <c r="C859" s="5" t="s">
        <v>1581</v>
      </c>
      <c r="D859" s="5" t="str">
        <f>"012200"</f>
        <v>012200</v>
      </c>
      <c r="E859" s="5" t="s">
        <v>1606</v>
      </c>
      <c r="F859" s="5" t="s">
        <v>1607</v>
      </c>
      <c r="G859" s="2" t="str">
        <f t="shared" si="85"/>
        <v>Inscripció RSIPAC+Inscripció RGSEAA</v>
      </c>
    </row>
    <row r="860" spans="1:7" ht="33" customHeight="1" x14ac:dyDescent="0.3">
      <c r="A860" s="5" t="str">
        <f t="shared" si="87"/>
        <v>30</v>
      </c>
      <c r="B860" s="5" t="s">
        <v>1580</v>
      </c>
      <c r="C860" s="5" t="s">
        <v>1581</v>
      </c>
      <c r="D860" s="5" t="str">
        <f>"020100"</f>
        <v>020100</v>
      </c>
      <c r="E860" s="5" t="s">
        <v>1608</v>
      </c>
      <c r="F860" s="5" t="s">
        <v>1609</v>
      </c>
      <c r="G860" s="2" t="str">
        <f t="shared" si="85"/>
        <v>Inscripció RSIPAC+Inscripció RGSEAA</v>
      </c>
    </row>
    <row r="861" spans="1:7" ht="33" customHeight="1" x14ac:dyDescent="0.3">
      <c r="A861" s="5" t="str">
        <f t="shared" si="87"/>
        <v>30</v>
      </c>
      <c r="B861" s="5" t="s">
        <v>1580</v>
      </c>
      <c r="C861" s="5" t="s">
        <v>1581</v>
      </c>
      <c r="D861" s="5" t="str">
        <f>"021000"</f>
        <v>021000</v>
      </c>
      <c r="E861" s="5" t="s">
        <v>1610</v>
      </c>
      <c r="F861" s="5" t="s">
        <v>1611</v>
      </c>
      <c r="G861" s="2" t="str">
        <f t="shared" si="85"/>
        <v>Inscripció RSIPAC+Inscripció RGSEAA</v>
      </c>
    </row>
    <row r="862" spans="1:7" ht="33" customHeight="1" x14ac:dyDescent="0.3">
      <c r="A862" s="5" t="str">
        <f t="shared" si="87"/>
        <v>30</v>
      </c>
      <c r="B862" s="5" t="s">
        <v>1580</v>
      </c>
      <c r="C862" s="5" t="s">
        <v>1581</v>
      </c>
      <c r="D862" s="5" t="str">
        <f>"021100"</f>
        <v>021100</v>
      </c>
      <c r="E862" s="5" t="s">
        <v>1612</v>
      </c>
      <c r="F862" s="5" t="s">
        <v>1613</v>
      </c>
      <c r="G862" s="2" t="str">
        <f t="shared" si="85"/>
        <v>Inscripció RSIPAC+Inscripció RGSEAA</v>
      </c>
    </row>
    <row r="863" spans="1:7" ht="33" customHeight="1" x14ac:dyDescent="0.3">
      <c r="A863" s="5" t="str">
        <f t="shared" si="87"/>
        <v>30</v>
      </c>
      <c r="B863" s="5" t="s">
        <v>1580</v>
      </c>
      <c r="C863" s="5" t="s">
        <v>1581</v>
      </c>
      <c r="D863" s="5" t="str">
        <f>"021200"</f>
        <v>021200</v>
      </c>
      <c r="E863" s="5" t="s">
        <v>1614</v>
      </c>
      <c r="F863" s="5" t="s">
        <v>1615</v>
      </c>
      <c r="G863" s="2" t="str">
        <f t="shared" si="85"/>
        <v>Inscripció RSIPAC+Inscripció RGSEAA</v>
      </c>
    </row>
    <row r="864" spans="1:7" ht="33" customHeight="1" x14ac:dyDescent="0.3">
      <c r="A864" s="5" t="str">
        <f t="shared" si="87"/>
        <v>30</v>
      </c>
      <c r="B864" s="5" t="s">
        <v>1580</v>
      </c>
      <c r="C864" s="5" t="s">
        <v>1581</v>
      </c>
      <c r="D864" s="5" t="str">
        <f>"021400"</f>
        <v>021400</v>
      </c>
      <c r="E864" s="5" t="s">
        <v>1616</v>
      </c>
      <c r="F864" s="5" t="s">
        <v>1617</v>
      </c>
      <c r="G864" s="2" t="str">
        <f t="shared" si="85"/>
        <v>Inscripció RSIPAC+Inscripció RGSEAA</v>
      </c>
    </row>
    <row r="865" spans="1:7" ht="33" customHeight="1" x14ac:dyDescent="0.3">
      <c r="A865" s="5" t="str">
        <f t="shared" si="87"/>
        <v>30</v>
      </c>
      <c r="B865" s="5" t="s">
        <v>1580</v>
      </c>
      <c r="C865" s="5" t="s">
        <v>1581</v>
      </c>
      <c r="D865" s="5" t="str">
        <f>"021500"</f>
        <v>021500</v>
      </c>
      <c r="E865" s="5" t="s">
        <v>1618</v>
      </c>
      <c r="F865" s="5" t="s">
        <v>1619</v>
      </c>
      <c r="G865" s="2" t="str">
        <f t="shared" si="85"/>
        <v>Inscripció RSIPAC+Inscripció RGSEAA</v>
      </c>
    </row>
    <row r="866" spans="1:7" ht="33" customHeight="1" x14ac:dyDescent="0.3">
      <c r="A866" s="5" t="str">
        <f t="shared" si="87"/>
        <v>30</v>
      </c>
      <c r="B866" s="5" t="s">
        <v>1580</v>
      </c>
      <c r="C866" s="5" t="s">
        <v>1581</v>
      </c>
      <c r="D866" s="5" t="str">
        <f>"021600"</f>
        <v>021600</v>
      </c>
      <c r="E866" s="5" t="s">
        <v>1552</v>
      </c>
      <c r="F866" s="5" t="s">
        <v>1553</v>
      </c>
      <c r="G866" s="2" t="str">
        <f t="shared" si="85"/>
        <v>Inscripció RSIPAC+Inscripció RGSEAA</v>
      </c>
    </row>
    <row r="867" spans="1:7" ht="33" customHeight="1" x14ac:dyDescent="0.3">
      <c r="A867" s="5" t="str">
        <f t="shared" si="87"/>
        <v>30</v>
      </c>
      <c r="B867" s="5" t="s">
        <v>1580</v>
      </c>
      <c r="C867" s="5" t="s">
        <v>1581</v>
      </c>
      <c r="D867" s="5" t="str">
        <f>"021700"</f>
        <v>021700</v>
      </c>
      <c r="E867" s="5" t="s">
        <v>1620</v>
      </c>
      <c r="F867" s="5" t="s">
        <v>1621</v>
      </c>
      <c r="G867" s="2" t="str">
        <f t="shared" si="85"/>
        <v>Inscripció RSIPAC+Inscripció RGSEAA</v>
      </c>
    </row>
    <row r="868" spans="1:7" ht="33" customHeight="1" x14ac:dyDescent="0.3">
      <c r="A868" s="5" t="str">
        <f t="shared" si="87"/>
        <v>30</v>
      </c>
      <c r="B868" s="5" t="s">
        <v>1580</v>
      </c>
      <c r="C868" s="5" t="s">
        <v>1581</v>
      </c>
      <c r="D868" s="5" t="str">
        <f>"021800"</f>
        <v>021800</v>
      </c>
      <c r="E868" s="5" t="s">
        <v>1622</v>
      </c>
      <c r="F868" s="5" t="s">
        <v>1623</v>
      </c>
      <c r="G868" s="2" t="str">
        <f t="shared" si="85"/>
        <v>Inscripció RSIPAC+Inscripció RGSEAA</v>
      </c>
    </row>
    <row r="869" spans="1:7" ht="33" customHeight="1" x14ac:dyDescent="0.3">
      <c r="A869" s="5" t="str">
        <f t="shared" si="87"/>
        <v>30</v>
      </c>
      <c r="B869" s="5" t="s">
        <v>1580</v>
      </c>
      <c r="C869" s="5" t="s">
        <v>1581</v>
      </c>
      <c r="D869" s="5" t="str">
        <f>"021900"</f>
        <v>021900</v>
      </c>
      <c r="E869" s="5" t="s">
        <v>1624</v>
      </c>
      <c r="F869" s="5" t="s">
        <v>1625</v>
      </c>
      <c r="G869" s="2" t="str">
        <f t="shared" si="85"/>
        <v>Inscripció RSIPAC+Inscripció RGSEAA</v>
      </c>
    </row>
    <row r="870" spans="1:7" ht="33" customHeight="1" x14ac:dyDescent="0.3">
      <c r="A870" s="5" t="str">
        <f t="shared" si="87"/>
        <v>30</v>
      </c>
      <c r="B870" s="5" t="s">
        <v>1580</v>
      </c>
      <c r="C870" s="5" t="s">
        <v>1581</v>
      </c>
      <c r="D870" s="5" t="str">
        <f>"022100"</f>
        <v>022100</v>
      </c>
      <c r="E870" s="5" t="s">
        <v>1626</v>
      </c>
      <c r="F870" s="5" t="s">
        <v>1627</v>
      </c>
      <c r="G870" s="2" t="str">
        <f t="shared" si="85"/>
        <v>Inscripció RSIPAC+Inscripció RGSEAA</v>
      </c>
    </row>
    <row r="871" spans="1:7" ht="33" customHeight="1" x14ac:dyDescent="0.3">
      <c r="A871" s="5" t="str">
        <f t="shared" si="87"/>
        <v>30</v>
      </c>
      <c r="B871" s="5" t="s">
        <v>1580</v>
      </c>
      <c r="C871" s="5" t="s">
        <v>1581</v>
      </c>
      <c r="D871" s="5" t="str">
        <f>"022200"</f>
        <v>022200</v>
      </c>
      <c r="E871" s="5" t="s">
        <v>1628</v>
      </c>
      <c r="F871" s="5" t="s">
        <v>1629</v>
      </c>
      <c r="G871" s="2" t="str">
        <f t="shared" si="85"/>
        <v>Inscripció RSIPAC+Inscripció RGSEAA</v>
      </c>
    </row>
    <row r="872" spans="1:7" ht="33" customHeight="1" x14ac:dyDescent="0.3">
      <c r="A872" s="5" t="str">
        <f t="shared" si="87"/>
        <v>30</v>
      </c>
      <c r="B872" s="5" t="s">
        <v>1580</v>
      </c>
      <c r="C872" s="5" t="s">
        <v>1581</v>
      </c>
      <c r="D872" s="5" t="str">
        <f>"030100"</f>
        <v>030100</v>
      </c>
      <c r="E872" s="5" t="s">
        <v>1630</v>
      </c>
      <c r="F872" s="5" t="s">
        <v>1631</v>
      </c>
      <c r="G872" s="2" t="str">
        <f t="shared" si="85"/>
        <v>Inscripció RSIPAC+Inscripció RGSEAA</v>
      </c>
    </row>
    <row r="873" spans="1:7" ht="33" customHeight="1" x14ac:dyDescent="0.3">
      <c r="A873" s="5" t="str">
        <f t="shared" si="87"/>
        <v>30</v>
      </c>
      <c r="B873" s="5" t="s">
        <v>1580</v>
      </c>
      <c r="C873" s="5" t="s">
        <v>1581</v>
      </c>
      <c r="D873" s="5" t="str">
        <f>"031000"</f>
        <v>031000</v>
      </c>
      <c r="E873" s="5" t="s">
        <v>1632</v>
      </c>
      <c r="F873" s="5" t="s">
        <v>1633</v>
      </c>
      <c r="G873" s="2" t="str">
        <f t="shared" si="85"/>
        <v>Inscripció RSIPAC+Inscripció RGSEAA</v>
      </c>
    </row>
    <row r="874" spans="1:7" ht="33" customHeight="1" x14ac:dyDescent="0.3">
      <c r="A874" s="5" t="str">
        <f t="shared" si="87"/>
        <v>30</v>
      </c>
      <c r="B874" s="5" t="s">
        <v>1580</v>
      </c>
      <c r="C874" s="5" t="s">
        <v>1581</v>
      </c>
      <c r="D874" s="5" t="str">
        <f>"031100"</f>
        <v>031100</v>
      </c>
      <c r="E874" s="5" t="s">
        <v>1634</v>
      </c>
      <c r="F874" s="5" t="s">
        <v>1635</v>
      </c>
      <c r="G874" s="2" t="str">
        <f t="shared" si="85"/>
        <v>Inscripció RSIPAC+Inscripció RGSEAA</v>
      </c>
    </row>
    <row r="875" spans="1:7" ht="33" customHeight="1" x14ac:dyDescent="0.3">
      <c r="A875" s="5" t="str">
        <f t="shared" si="87"/>
        <v>30</v>
      </c>
      <c r="B875" s="5" t="s">
        <v>1580</v>
      </c>
      <c r="C875" s="5" t="s">
        <v>1581</v>
      </c>
      <c r="D875" s="5" t="str">
        <f>"031200"</f>
        <v>031200</v>
      </c>
      <c r="E875" s="5" t="s">
        <v>1636</v>
      </c>
      <c r="F875" s="5" t="s">
        <v>1637</v>
      </c>
      <c r="G875" s="2" t="str">
        <f t="shared" si="85"/>
        <v>Inscripció RSIPAC+Inscripció RGSEAA</v>
      </c>
    </row>
    <row r="876" spans="1:7" ht="33" customHeight="1" x14ac:dyDescent="0.3">
      <c r="A876" s="5" t="str">
        <f t="shared" si="87"/>
        <v>30</v>
      </c>
      <c r="B876" s="5" t="s">
        <v>1580</v>
      </c>
      <c r="C876" s="5" t="s">
        <v>1581</v>
      </c>
      <c r="D876" s="5" t="str">
        <f>"031400"</f>
        <v>031400</v>
      </c>
      <c r="E876" s="5" t="s">
        <v>1638</v>
      </c>
      <c r="F876" s="5" t="s">
        <v>1639</v>
      </c>
      <c r="G876" s="2" t="str">
        <f t="shared" si="85"/>
        <v>Inscripció RSIPAC+Inscripció RGSEAA</v>
      </c>
    </row>
    <row r="877" spans="1:7" ht="33" customHeight="1" x14ac:dyDescent="0.3">
      <c r="A877" s="5" t="str">
        <f t="shared" ref="A877:A910" si="88">"30"</f>
        <v>30</v>
      </c>
      <c r="B877" s="5" t="s">
        <v>1580</v>
      </c>
      <c r="C877" s="5" t="s">
        <v>1581</v>
      </c>
      <c r="D877" s="5" t="str">
        <f>"031500"</f>
        <v>031500</v>
      </c>
      <c r="E877" s="5" t="s">
        <v>1640</v>
      </c>
      <c r="F877" s="5" t="s">
        <v>1641</v>
      </c>
      <c r="G877" s="2" t="str">
        <f t="shared" si="85"/>
        <v>Inscripció RSIPAC+Inscripció RGSEAA</v>
      </c>
    </row>
    <row r="878" spans="1:7" ht="33" customHeight="1" x14ac:dyDescent="0.3">
      <c r="A878" s="5" t="str">
        <f t="shared" si="88"/>
        <v>30</v>
      </c>
      <c r="B878" s="5" t="s">
        <v>1580</v>
      </c>
      <c r="C878" s="5" t="s">
        <v>1581</v>
      </c>
      <c r="D878" s="5" t="str">
        <f>"031600"</f>
        <v>031600</v>
      </c>
      <c r="E878" s="5" t="s">
        <v>1560</v>
      </c>
      <c r="F878" s="5" t="s">
        <v>1561</v>
      </c>
      <c r="G878" s="2" t="str">
        <f t="shared" si="85"/>
        <v>Inscripció RSIPAC+Inscripció RGSEAA</v>
      </c>
    </row>
    <row r="879" spans="1:7" ht="33" customHeight="1" x14ac:dyDescent="0.3">
      <c r="A879" s="5" t="str">
        <f t="shared" si="88"/>
        <v>30</v>
      </c>
      <c r="B879" s="5" t="s">
        <v>1580</v>
      </c>
      <c r="C879" s="5" t="s">
        <v>1581</v>
      </c>
      <c r="D879" s="5" t="str">
        <f>"031700"</f>
        <v>031700</v>
      </c>
      <c r="E879" s="5" t="s">
        <v>1642</v>
      </c>
      <c r="F879" s="5" t="s">
        <v>1643</v>
      </c>
      <c r="G879" s="2" t="str">
        <f t="shared" si="85"/>
        <v>Inscripció RSIPAC+Inscripció RGSEAA</v>
      </c>
    </row>
    <row r="880" spans="1:7" ht="33" customHeight="1" x14ac:dyDescent="0.3">
      <c r="A880" s="5" t="str">
        <f t="shared" si="88"/>
        <v>30</v>
      </c>
      <c r="B880" s="5" t="s">
        <v>1580</v>
      </c>
      <c r="C880" s="5" t="s">
        <v>1581</v>
      </c>
      <c r="D880" s="5" t="str">
        <f>"031800"</f>
        <v>031800</v>
      </c>
      <c r="E880" s="5" t="s">
        <v>1644</v>
      </c>
      <c r="F880" s="5" t="s">
        <v>1645</v>
      </c>
      <c r="G880" s="2" t="str">
        <f t="shared" si="85"/>
        <v>Inscripció RSIPAC+Inscripció RGSEAA</v>
      </c>
    </row>
    <row r="881" spans="1:7" ht="33" customHeight="1" x14ac:dyDescent="0.3">
      <c r="A881" s="5" t="str">
        <f t="shared" si="88"/>
        <v>30</v>
      </c>
      <c r="B881" s="5" t="s">
        <v>1580</v>
      </c>
      <c r="C881" s="5" t="s">
        <v>1581</v>
      </c>
      <c r="D881" s="5" t="str">
        <f>"031900"</f>
        <v>031900</v>
      </c>
      <c r="E881" s="5" t="s">
        <v>1646</v>
      </c>
      <c r="F881" s="5" t="s">
        <v>1647</v>
      </c>
      <c r="G881" s="2" t="str">
        <f t="shared" ref="G881:G919" si="89">"Inscripció RSIPAC+Inscripció RGSEAA"</f>
        <v>Inscripció RSIPAC+Inscripció RGSEAA</v>
      </c>
    </row>
    <row r="882" spans="1:7" ht="33" customHeight="1" x14ac:dyDescent="0.3">
      <c r="A882" s="5" t="str">
        <f t="shared" si="88"/>
        <v>30</v>
      </c>
      <c r="B882" s="5" t="s">
        <v>1580</v>
      </c>
      <c r="C882" s="5" t="s">
        <v>1581</v>
      </c>
      <c r="D882" s="5" t="str">
        <f>"032000"</f>
        <v>032000</v>
      </c>
      <c r="E882" s="5" t="s">
        <v>1648</v>
      </c>
      <c r="F882" s="5" t="s">
        <v>1649</v>
      </c>
      <c r="G882" s="2" t="str">
        <f t="shared" si="89"/>
        <v>Inscripció RSIPAC+Inscripció RGSEAA</v>
      </c>
    </row>
    <row r="883" spans="1:7" ht="33" customHeight="1" x14ac:dyDescent="0.3">
      <c r="A883" s="5" t="str">
        <f t="shared" si="88"/>
        <v>30</v>
      </c>
      <c r="B883" s="5" t="s">
        <v>1580</v>
      </c>
      <c r="C883" s="5" t="s">
        <v>1581</v>
      </c>
      <c r="D883" s="5" t="str">
        <f>"032100"</f>
        <v>032100</v>
      </c>
      <c r="E883" s="5" t="s">
        <v>1650</v>
      </c>
      <c r="F883" s="5" t="s">
        <v>1651</v>
      </c>
      <c r="G883" s="2" t="str">
        <f t="shared" si="89"/>
        <v>Inscripció RSIPAC+Inscripció RGSEAA</v>
      </c>
    </row>
    <row r="884" spans="1:7" ht="33" customHeight="1" x14ac:dyDescent="0.3">
      <c r="A884" s="5" t="str">
        <f t="shared" si="88"/>
        <v>30</v>
      </c>
      <c r="B884" s="5" t="s">
        <v>1580</v>
      </c>
      <c r="C884" s="5" t="s">
        <v>1581</v>
      </c>
      <c r="D884" s="5" t="str">
        <f>"032200"</f>
        <v>032200</v>
      </c>
      <c r="E884" s="5" t="s">
        <v>1652</v>
      </c>
      <c r="F884" s="5" t="s">
        <v>1653</v>
      </c>
      <c r="G884" s="2" t="str">
        <f t="shared" si="89"/>
        <v>Inscripció RSIPAC+Inscripció RGSEAA</v>
      </c>
    </row>
    <row r="885" spans="1:7" ht="33" customHeight="1" x14ac:dyDescent="0.3">
      <c r="A885" s="5" t="str">
        <f t="shared" si="88"/>
        <v>30</v>
      </c>
      <c r="B885" s="5" t="s">
        <v>1580</v>
      </c>
      <c r="C885" s="5" t="s">
        <v>1581</v>
      </c>
      <c r="D885" s="5" t="str">
        <f>"040100"</f>
        <v>040100</v>
      </c>
      <c r="E885" s="5" t="s">
        <v>1654</v>
      </c>
      <c r="F885" s="5" t="s">
        <v>1655</v>
      </c>
      <c r="G885" s="2" t="str">
        <f t="shared" si="89"/>
        <v>Inscripció RSIPAC+Inscripció RGSEAA</v>
      </c>
    </row>
    <row r="886" spans="1:7" ht="33" customHeight="1" x14ac:dyDescent="0.3">
      <c r="A886" s="5" t="str">
        <f t="shared" si="88"/>
        <v>30</v>
      </c>
      <c r="B886" s="5" t="s">
        <v>1580</v>
      </c>
      <c r="C886" s="5" t="s">
        <v>1581</v>
      </c>
      <c r="D886" s="5" t="str">
        <f>"041000"</f>
        <v>041000</v>
      </c>
      <c r="E886" s="5" t="s">
        <v>1656</v>
      </c>
      <c r="F886" s="5" t="s">
        <v>1657</v>
      </c>
      <c r="G886" s="2" t="str">
        <f t="shared" si="89"/>
        <v>Inscripció RSIPAC+Inscripció RGSEAA</v>
      </c>
    </row>
    <row r="887" spans="1:7" ht="33" customHeight="1" x14ac:dyDescent="0.3">
      <c r="A887" s="5" t="str">
        <f t="shared" si="88"/>
        <v>30</v>
      </c>
      <c r="B887" s="5" t="s">
        <v>1580</v>
      </c>
      <c r="C887" s="5" t="s">
        <v>1581</v>
      </c>
      <c r="D887" s="5" t="str">
        <f>"041100"</f>
        <v>041100</v>
      </c>
      <c r="E887" s="5" t="s">
        <v>1658</v>
      </c>
      <c r="F887" s="5" t="s">
        <v>1659</v>
      </c>
      <c r="G887" s="2" t="str">
        <f t="shared" si="89"/>
        <v>Inscripció RSIPAC+Inscripció RGSEAA</v>
      </c>
    </row>
    <row r="888" spans="1:7" ht="33" customHeight="1" x14ac:dyDescent="0.3">
      <c r="A888" s="5" t="str">
        <f t="shared" si="88"/>
        <v>30</v>
      </c>
      <c r="B888" s="5" t="s">
        <v>1580</v>
      </c>
      <c r="C888" s="5" t="s">
        <v>1581</v>
      </c>
      <c r="D888" s="5" t="str">
        <f>"041200"</f>
        <v>041200</v>
      </c>
      <c r="E888" s="5" t="s">
        <v>1660</v>
      </c>
      <c r="F888" s="5" t="s">
        <v>1661</v>
      </c>
      <c r="G888" s="2" t="str">
        <f t="shared" si="89"/>
        <v>Inscripció RSIPAC+Inscripció RGSEAA</v>
      </c>
    </row>
    <row r="889" spans="1:7" ht="33" customHeight="1" x14ac:dyDescent="0.3">
      <c r="A889" s="5" t="str">
        <f t="shared" si="88"/>
        <v>30</v>
      </c>
      <c r="B889" s="5" t="s">
        <v>1580</v>
      </c>
      <c r="C889" s="5" t="s">
        <v>1581</v>
      </c>
      <c r="D889" s="5" t="str">
        <f>"041400"</f>
        <v>041400</v>
      </c>
      <c r="E889" s="5" t="s">
        <v>1662</v>
      </c>
      <c r="F889" s="5" t="s">
        <v>1663</v>
      </c>
      <c r="G889" s="2" t="str">
        <f t="shared" si="89"/>
        <v>Inscripció RSIPAC+Inscripció RGSEAA</v>
      </c>
    </row>
    <row r="890" spans="1:7" ht="33" customHeight="1" x14ac:dyDescent="0.3">
      <c r="A890" s="5" t="str">
        <f t="shared" si="88"/>
        <v>30</v>
      </c>
      <c r="B890" s="5" t="s">
        <v>1580</v>
      </c>
      <c r="C890" s="5" t="s">
        <v>1581</v>
      </c>
      <c r="D890" s="5" t="str">
        <f>"041500"</f>
        <v>041500</v>
      </c>
      <c r="E890" s="5" t="s">
        <v>1664</v>
      </c>
      <c r="F890" s="5" t="s">
        <v>1665</v>
      </c>
      <c r="G890" s="2" t="str">
        <f t="shared" si="89"/>
        <v>Inscripció RSIPAC+Inscripció RGSEAA</v>
      </c>
    </row>
    <row r="891" spans="1:7" ht="33" customHeight="1" x14ac:dyDescent="0.3">
      <c r="A891" s="5" t="str">
        <f t="shared" si="88"/>
        <v>30</v>
      </c>
      <c r="B891" s="5" t="s">
        <v>1580</v>
      </c>
      <c r="C891" s="5" t="s">
        <v>1581</v>
      </c>
      <c r="D891" s="5" t="str">
        <f>"041600"</f>
        <v>041600</v>
      </c>
      <c r="E891" s="5" t="s">
        <v>1568</v>
      </c>
      <c r="F891" s="5" t="s">
        <v>1569</v>
      </c>
      <c r="G891" s="2" t="str">
        <f t="shared" si="89"/>
        <v>Inscripció RSIPAC+Inscripció RGSEAA</v>
      </c>
    </row>
    <row r="892" spans="1:7" ht="33" customHeight="1" x14ac:dyDescent="0.3">
      <c r="A892" s="5" t="str">
        <f t="shared" si="88"/>
        <v>30</v>
      </c>
      <c r="B892" s="5" t="s">
        <v>1580</v>
      </c>
      <c r="C892" s="5" t="s">
        <v>1581</v>
      </c>
      <c r="D892" s="5" t="str">
        <f>"041700"</f>
        <v>041700</v>
      </c>
      <c r="E892" s="5" t="s">
        <v>1666</v>
      </c>
      <c r="F892" s="5" t="s">
        <v>1667</v>
      </c>
      <c r="G892" s="2" t="str">
        <f t="shared" si="89"/>
        <v>Inscripció RSIPAC+Inscripció RGSEAA</v>
      </c>
    </row>
    <row r="893" spans="1:7" ht="33" customHeight="1" x14ac:dyDescent="0.3">
      <c r="A893" s="5" t="str">
        <f t="shared" si="88"/>
        <v>30</v>
      </c>
      <c r="B893" s="5" t="s">
        <v>1580</v>
      </c>
      <c r="C893" s="5" t="s">
        <v>1581</v>
      </c>
      <c r="D893" s="5" t="str">
        <f>"041800"</f>
        <v>041800</v>
      </c>
      <c r="E893" s="5" t="s">
        <v>1668</v>
      </c>
      <c r="F893" s="5" t="s">
        <v>1669</v>
      </c>
      <c r="G893" s="2" t="str">
        <f t="shared" si="89"/>
        <v>Inscripció RSIPAC+Inscripció RGSEAA</v>
      </c>
    </row>
    <row r="894" spans="1:7" ht="33" customHeight="1" x14ac:dyDescent="0.3">
      <c r="A894" s="5" t="str">
        <f t="shared" si="88"/>
        <v>30</v>
      </c>
      <c r="B894" s="5" t="s">
        <v>1580</v>
      </c>
      <c r="C894" s="5" t="s">
        <v>1581</v>
      </c>
      <c r="D894" s="5" t="str">
        <f>"041900"</f>
        <v>041900</v>
      </c>
      <c r="E894" s="5" t="s">
        <v>1670</v>
      </c>
      <c r="F894" s="5" t="s">
        <v>1671</v>
      </c>
      <c r="G894" s="2" t="str">
        <f t="shared" si="89"/>
        <v>Inscripció RSIPAC+Inscripció RGSEAA</v>
      </c>
    </row>
    <row r="895" spans="1:7" ht="33" customHeight="1" x14ac:dyDescent="0.3">
      <c r="A895" s="5" t="str">
        <f t="shared" si="88"/>
        <v>30</v>
      </c>
      <c r="B895" s="5" t="s">
        <v>1580</v>
      </c>
      <c r="C895" s="5" t="s">
        <v>1581</v>
      </c>
      <c r="D895" s="5" t="str">
        <f>"042000"</f>
        <v>042000</v>
      </c>
      <c r="E895" s="5" t="s">
        <v>1672</v>
      </c>
      <c r="F895" s="5" t="s">
        <v>1673</v>
      </c>
      <c r="G895" s="2" t="str">
        <f t="shared" si="89"/>
        <v>Inscripció RSIPAC+Inscripció RGSEAA</v>
      </c>
    </row>
    <row r="896" spans="1:7" ht="33" customHeight="1" x14ac:dyDescent="0.3">
      <c r="A896" s="5" t="str">
        <f t="shared" si="88"/>
        <v>30</v>
      </c>
      <c r="B896" s="5" t="s">
        <v>1580</v>
      </c>
      <c r="C896" s="5" t="s">
        <v>1581</v>
      </c>
      <c r="D896" s="5" t="str">
        <f>"042100"</f>
        <v>042100</v>
      </c>
      <c r="E896" s="5" t="s">
        <v>1674</v>
      </c>
      <c r="F896" s="5" t="s">
        <v>1675</v>
      </c>
      <c r="G896" s="2" t="str">
        <f t="shared" si="89"/>
        <v>Inscripció RSIPAC+Inscripció RGSEAA</v>
      </c>
    </row>
    <row r="897" spans="1:7" ht="33" customHeight="1" x14ac:dyDescent="0.3">
      <c r="A897" s="5" t="str">
        <f t="shared" si="88"/>
        <v>30</v>
      </c>
      <c r="B897" s="5" t="s">
        <v>1580</v>
      </c>
      <c r="C897" s="5" t="s">
        <v>1581</v>
      </c>
      <c r="D897" s="5" t="str">
        <f>"042200"</f>
        <v>042200</v>
      </c>
      <c r="E897" s="5" t="s">
        <v>1676</v>
      </c>
      <c r="F897" s="5" t="s">
        <v>1677</v>
      </c>
      <c r="G897" s="2" t="str">
        <f t="shared" si="89"/>
        <v>Inscripció RSIPAC+Inscripció RGSEAA</v>
      </c>
    </row>
    <row r="898" spans="1:7" ht="33" customHeight="1" x14ac:dyDescent="0.3">
      <c r="A898" s="5" t="str">
        <f t="shared" si="88"/>
        <v>30</v>
      </c>
      <c r="B898" s="5" t="s">
        <v>1580</v>
      </c>
      <c r="C898" s="5" t="s">
        <v>1581</v>
      </c>
      <c r="D898" s="5" t="str">
        <f>"050100"</f>
        <v>050100</v>
      </c>
      <c r="E898" s="5" t="s">
        <v>1678</v>
      </c>
      <c r="F898" s="5" t="s">
        <v>1679</v>
      </c>
      <c r="G898" s="2" t="str">
        <f t="shared" si="89"/>
        <v>Inscripció RSIPAC+Inscripció RGSEAA</v>
      </c>
    </row>
    <row r="899" spans="1:7" ht="33" customHeight="1" x14ac:dyDescent="0.3">
      <c r="A899" s="5" t="str">
        <f t="shared" si="88"/>
        <v>30</v>
      </c>
      <c r="B899" s="5" t="s">
        <v>1580</v>
      </c>
      <c r="C899" s="5" t="s">
        <v>1581</v>
      </c>
      <c r="D899" s="5" t="str">
        <f>"051000"</f>
        <v>051000</v>
      </c>
      <c r="E899" s="5" t="s">
        <v>1680</v>
      </c>
      <c r="F899" s="5" t="s">
        <v>1681</v>
      </c>
      <c r="G899" s="2" t="str">
        <f t="shared" si="89"/>
        <v>Inscripció RSIPAC+Inscripció RGSEAA</v>
      </c>
    </row>
    <row r="900" spans="1:7" ht="33" customHeight="1" x14ac:dyDescent="0.3">
      <c r="A900" s="5" t="str">
        <f t="shared" si="88"/>
        <v>30</v>
      </c>
      <c r="B900" s="5" t="s">
        <v>1580</v>
      </c>
      <c r="C900" s="5" t="s">
        <v>1581</v>
      </c>
      <c r="D900" s="5" t="str">
        <f>"051100"</f>
        <v>051100</v>
      </c>
      <c r="E900" s="5" t="s">
        <v>1682</v>
      </c>
      <c r="F900" s="5" t="s">
        <v>1683</v>
      </c>
      <c r="G900" s="2" t="str">
        <f t="shared" si="89"/>
        <v>Inscripció RSIPAC+Inscripció RGSEAA</v>
      </c>
    </row>
    <row r="901" spans="1:7" ht="33" customHeight="1" x14ac:dyDescent="0.3">
      <c r="A901" s="5" t="str">
        <f t="shared" si="88"/>
        <v>30</v>
      </c>
      <c r="B901" s="5" t="s">
        <v>1580</v>
      </c>
      <c r="C901" s="5" t="s">
        <v>1581</v>
      </c>
      <c r="D901" s="5" t="str">
        <f>"051200"</f>
        <v>051200</v>
      </c>
      <c r="E901" s="5" t="s">
        <v>1684</v>
      </c>
      <c r="F901" s="5" t="s">
        <v>1685</v>
      </c>
      <c r="G901" s="2" t="str">
        <f t="shared" si="89"/>
        <v>Inscripció RSIPAC+Inscripció RGSEAA</v>
      </c>
    </row>
    <row r="902" spans="1:7" ht="33" customHeight="1" x14ac:dyDescent="0.3">
      <c r="A902" s="5" t="str">
        <f t="shared" si="88"/>
        <v>30</v>
      </c>
      <c r="B902" s="5" t="s">
        <v>1580</v>
      </c>
      <c r="C902" s="5" t="s">
        <v>1581</v>
      </c>
      <c r="D902" s="5" t="str">
        <f>"051400"</f>
        <v>051400</v>
      </c>
      <c r="E902" s="5" t="s">
        <v>1686</v>
      </c>
      <c r="F902" s="5" t="s">
        <v>1687</v>
      </c>
      <c r="G902" s="2" t="str">
        <f t="shared" si="89"/>
        <v>Inscripció RSIPAC+Inscripció RGSEAA</v>
      </c>
    </row>
    <row r="903" spans="1:7" ht="33" customHeight="1" x14ac:dyDescent="0.3">
      <c r="A903" s="5" t="str">
        <f t="shared" si="88"/>
        <v>30</v>
      </c>
      <c r="B903" s="5" t="s">
        <v>1580</v>
      </c>
      <c r="C903" s="5" t="s">
        <v>1581</v>
      </c>
      <c r="D903" s="5" t="str">
        <f>"051500"</f>
        <v>051500</v>
      </c>
      <c r="E903" s="5" t="s">
        <v>1688</v>
      </c>
      <c r="F903" s="5" t="s">
        <v>1689</v>
      </c>
      <c r="G903" s="2" t="str">
        <f t="shared" si="89"/>
        <v>Inscripció RSIPAC+Inscripció RGSEAA</v>
      </c>
    </row>
    <row r="904" spans="1:7" ht="33" customHeight="1" x14ac:dyDescent="0.3">
      <c r="A904" s="5" t="str">
        <f t="shared" si="88"/>
        <v>30</v>
      </c>
      <c r="B904" s="5" t="s">
        <v>1580</v>
      </c>
      <c r="C904" s="5" t="s">
        <v>1581</v>
      </c>
      <c r="D904" s="5" t="str">
        <f>"051600"</f>
        <v>051600</v>
      </c>
      <c r="E904" s="5" t="s">
        <v>1576</v>
      </c>
      <c r="F904" s="5" t="s">
        <v>1577</v>
      </c>
      <c r="G904" s="2" t="str">
        <f t="shared" si="89"/>
        <v>Inscripció RSIPAC+Inscripció RGSEAA</v>
      </c>
    </row>
    <row r="905" spans="1:7" ht="33" customHeight="1" x14ac:dyDescent="0.3">
      <c r="A905" s="5" t="str">
        <f t="shared" si="88"/>
        <v>30</v>
      </c>
      <c r="B905" s="5" t="s">
        <v>1580</v>
      </c>
      <c r="C905" s="5" t="s">
        <v>1581</v>
      </c>
      <c r="D905" s="5" t="str">
        <f>"051700"</f>
        <v>051700</v>
      </c>
      <c r="E905" s="5" t="s">
        <v>1690</v>
      </c>
      <c r="F905" s="5" t="s">
        <v>1691</v>
      </c>
      <c r="G905" s="2" t="str">
        <f t="shared" si="89"/>
        <v>Inscripció RSIPAC+Inscripció RGSEAA</v>
      </c>
    </row>
    <row r="906" spans="1:7" ht="33" customHeight="1" x14ac:dyDescent="0.3">
      <c r="A906" s="5" t="str">
        <f t="shared" si="88"/>
        <v>30</v>
      </c>
      <c r="B906" s="5" t="s">
        <v>1580</v>
      </c>
      <c r="C906" s="5" t="s">
        <v>1581</v>
      </c>
      <c r="D906" s="5" t="str">
        <f>"051800"</f>
        <v>051800</v>
      </c>
      <c r="E906" s="5" t="s">
        <v>1692</v>
      </c>
      <c r="F906" s="5" t="s">
        <v>1693</v>
      </c>
      <c r="G906" s="2" t="str">
        <f t="shared" si="89"/>
        <v>Inscripció RSIPAC+Inscripció RGSEAA</v>
      </c>
    </row>
    <row r="907" spans="1:7" ht="33" customHeight="1" x14ac:dyDescent="0.3">
      <c r="A907" s="5" t="str">
        <f t="shared" si="88"/>
        <v>30</v>
      </c>
      <c r="B907" s="5" t="s">
        <v>1580</v>
      </c>
      <c r="C907" s="5" t="s">
        <v>1581</v>
      </c>
      <c r="D907" s="5" t="str">
        <f>"051900"</f>
        <v>051900</v>
      </c>
      <c r="E907" s="5" t="s">
        <v>1694</v>
      </c>
      <c r="F907" s="5" t="s">
        <v>1695</v>
      </c>
      <c r="G907" s="2" t="str">
        <f t="shared" si="89"/>
        <v>Inscripció RSIPAC+Inscripció RGSEAA</v>
      </c>
    </row>
    <row r="908" spans="1:7" ht="33" customHeight="1" x14ac:dyDescent="0.3">
      <c r="A908" s="5" t="str">
        <f t="shared" si="88"/>
        <v>30</v>
      </c>
      <c r="B908" s="5" t="s">
        <v>1580</v>
      </c>
      <c r="C908" s="5" t="s">
        <v>1581</v>
      </c>
      <c r="D908" s="5" t="str">
        <f>"052000"</f>
        <v>052000</v>
      </c>
      <c r="E908" s="5" t="s">
        <v>1696</v>
      </c>
      <c r="F908" s="5" t="s">
        <v>1697</v>
      </c>
      <c r="G908" s="2" t="str">
        <f t="shared" si="89"/>
        <v>Inscripció RSIPAC+Inscripció RGSEAA</v>
      </c>
    </row>
    <row r="909" spans="1:7" ht="33" customHeight="1" x14ac:dyDescent="0.3">
      <c r="A909" s="5" t="str">
        <f t="shared" si="88"/>
        <v>30</v>
      </c>
      <c r="B909" s="5" t="s">
        <v>1580</v>
      </c>
      <c r="C909" s="5" t="s">
        <v>1581</v>
      </c>
      <c r="D909" s="5" t="str">
        <f>"052100"</f>
        <v>052100</v>
      </c>
      <c r="E909" s="5" t="s">
        <v>1698</v>
      </c>
      <c r="F909" s="5" t="s">
        <v>1699</v>
      </c>
      <c r="G909" s="2" t="str">
        <f t="shared" si="89"/>
        <v>Inscripció RSIPAC+Inscripció RGSEAA</v>
      </c>
    </row>
    <row r="910" spans="1:7" ht="33" customHeight="1" x14ac:dyDescent="0.3">
      <c r="A910" s="5" t="str">
        <f t="shared" si="88"/>
        <v>30</v>
      </c>
      <c r="B910" s="5" t="s">
        <v>1580</v>
      </c>
      <c r="C910" s="5" t="s">
        <v>1581</v>
      </c>
      <c r="D910" s="5" t="str">
        <f>"052200"</f>
        <v>052200</v>
      </c>
      <c r="E910" s="5" t="s">
        <v>1700</v>
      </c>
      <c r="F910" s="5" t="s">
        <v>1701</v>
      </c>
      <c r="G910" s="2" t="str">
        <f t="shared" si="89"/>
        <v>Inscripció RSIPAC+Inscripció RGSEAA</v>
      </c>
    </row>
    <row r="911" spans="1:7" ht="33" customHeight="1" x14ac:dyDescent="0.3">
      <c r="A911" s="5" t="str">
        <f t="shared" ref="A911:A945" si="90">"31"</f>
        <v>31</v>
      </c>
      <c r="B911" s="5" t="s">
        <v>1702</v>
      </c>
      <c r="C911" s="5" t="s">
        <v>1703</v>
      </c>
      <c r="D911" s="5" t="str">
        <f>"010100"</f>
        <v>010100</v>
      </c>
      <c r="E911" s="5" t="s">
        <v>1704</v>
      </c>
      <c r="F911" s="5" t="s">
        <v>1705</v>
      </c>
      <c r="G911" s="2" t="str">
        <f t="shared" si="89"/>
        <v>Inscripció RSIPAC+Inscripció RGSEAA</v>
      </c>
    </row>
    <row r="912" spans="1:7" ht="33" customHeight="1" x14ac:dyDescent="0.3">
      <c r="A912" s="5" t="str">
        <f t="shared" si="90"/>
        <v>31</v>
      </c>
      <c r="B912" s="5" t="s">
        <v>1702</v>
      </c>
      <c r="C912" s="5" t="s">
        <v>1703</v>
      </c>
      <c r="D912" s="5" t="str">
        <f>"010600"</f>
        <v>010600</v>
      </c>
      <c r="E912" s="5" t="s">
        <v>1706</v>
      </c>
      <c r="F912" s="5" t="s">
        <v>1707</v>
      </c>
      <c r="G912" s="2" t="str">
        <f t="shared" si="89"/>
        <v>Inscripció RSIPAC+Inscripció RGSEAA</v>
      </c>
    </row>
    <row r="913" spans="1:7" ht="33" customHeight="1" x14ac:dyDescent="0.3">
      <c r="A913" s="5" t="str">
        <f t="shared" si="90"/>
        <v>31</v>
      </c>
      <c r="B913" s="5" t="s">
        <v>1702</v>
      </c>
      <c r="C913" s="5" t="s">
        <v>1703</v>
      </c>
      <c r="D913" s="5" t="str">
        <f>"011800"</f>
        <v>011800</v>
      </c>
      <c r="E913" s="5" t="s">
        <v>1708</v>
      </c>
      <c r="F913" s="5" t="s">
        <v>1709</v>
      </c>
      <c r="G913" s="2" t="str">
        <f t="shared" si="89"/>
        <v>Inscripció RSIPAC+Inscripció RGSEAA</v>
      </c>
    </row>
    <row r="914" spans="1:7" ht="33" customHeight="1" x14ac:dyDescent="0.3">
      <c r="A914" s="5" t="str">
        <f t="shared" si="90"/>
        <v>31</v>
      </c>
      <c r="B914" s="5" t="s">
        <v>1702</v>
      </c>
      <c r="C914" s="5" t="s">
        <v>1703</v>
      </c>
      <c r="D914" s="5" t="str">
        <f>"012000"</f>
        <v>012000</v>
      </c>
      <c r="E914" s="5" t="s">
        <v>1710</v>
      </c>
      <c r="F914" s="5" t="s">
        <v>1711</v>
      </c>
      <c r="G914" s="2" t="str">
        <f t="shared" si="89"/>
        <v>Inscripció RSIPAC+Inscripció RGSEAA</v>
      </c>
    </row>
    <row r="915" spans="1:7" ht="33" customHeight="1" x14ac:dyDescent="0.3">
      <c r="A915" s="5" t="str">
        <f t="shared" si="90"/>
        <v>31</v>
      </c>
      <c r="B915" s="5" t="s">
        <v>1702</v>
      </c>
      <c r="C915" s="5" t="s">
        <v>1703</v>
      </c>
      <c r="D915" s="5" t="str">
        <f>"012100"</f>
        <v>012100</v>
      </c>
      <c r="E915" s="5" t="s">
        <v>1712</v>
      </c>
      <c r="F915" s="5" t="s">
        <v>1713</v>
      </c>
      <c r="G915" s="2" t="str">
        <f t="shared" si="89"/>
        <v>Inscripció RSIPAC+Inscripció RGSEAA</v>
      </c>
    </row>
    <row r="916" spans="1:7" ht="33" customHeight="1" x14ac:dyDescent="0.3">
      <c r="A916" s="5" t="str">
        <f t="shared" si="90"/>
        <v>31</v>
      </c>
      <c r="B916" s="5" t="s">
        <v>1702</v>
      </c>
      <c r="C916" s="5" t="s">
        <v>1703</v>
      </c>
      <c r="D916" s="5" t="str">
        <f>"013400"</f>
        <v>013400</v>
      </c>
      <c r="E916" s="5" t="s">
        <v>1714</v>
      </c>
      <c r="F916" s="5" t="s">
        <v>1715</v>
      </c>
      <c r="G916" s="2" t="str">
        <f t="shared" si="89"/>
        <v>Inscripció RSIPAC+Inscripció RGSEAA</v>
      </c>
    </row>
    <row r="917" spans="1:7" ht="33" customHeight="1" x14ac:dyDescent="0.3">
      <c r="A917" s="5" t="str">
        <f t="shared" si="90"/>
        <v>31</v>
      </c>
      <c r="B917" s="5" t="s">
        <v>1702</v>
      </c>
      <c r="C917" s="5" t="s">
        <v>1703</v>
      </c>
      <c r="D917" s="5" t="str">
        <f>"013500"</f>
        <v>013500</v>
      </c>
      <c r="E917" s="5" t="s">
        <v>1716</v>
      </c>
      <c r="F917" s="5" t="s">
        <v>1717</v>
      </c>
      <c r="G917" s="2" t="str">
        <f t="shared" si="89"/>
        <v>Inscripció RSIPAC+Inscripció RGSEAA</v>
      </c>
    </row>
    <row r="918" spans="1:7" ht="33" customHeight="1" x14ac:dyDescent="0.3">
      <c r="A918" s="5" t="str">
        <f t="shared" si="90"/>
        <v>31</v>
      </c>
      <c r="B918" s="5" t="s">
        <v>1702</v>
      </c>
      <c r="C918" s="5" t="s">
        <v>1703</v>
      </c>
      <c r="D918" s="5" t="str">
        <f>"013600"</f>
        <v>013600</v>
      </c>
      <c r="E918" s="5" t="s">
        <v>1718</v>
      </c>
      <c r="F918" s="5" t="s">
        <v>1719</v>
      </c>
      <c r="G918" s="2" t="str">
        <f t="shared" si="89"/>
        <v>Inscripció RSIPAC+Inscripció RGSEAA</v>
      </c>
    </row>
    <row r="919" spans="1:7" ht="33" customHeight="1" x14ac:dyDescent="0.3">
      <c r="A919" s="5" t="str">
        <f t="shared" si="90"/>
        <v>31</v>
      </c>
      <c r="B919" s="5" t="s">
        <v>1702</v>
      </c>
      <c r="C919" s="5" t="s">
        <v>1703</v>
      </c>
      <c r="D919" s="5" t="str">
        <f>"013700"</f>
        <v>013700</v>
      </c>
      <c r="E919" s="5" t="s">
        <v>1720</v>
      </c>
      <c r="F919" s="5" t="s">
        <v>1721</v>
      </c>
      <c r="G919" s="2" t="str">
        <f t="shared" si="89"/>
        <v>Inscripció RSIPAC+Inscripció RGSEAA</v>
      </c>
    </row>
    <row r="920" spans="1:7" ht="33" customHeight="1" x14ac:dyDescent="0.3">
      <c r="A920" s="5" t="str">
        <f t="shared" si="90"/>
        <v>31</v>
      </c>
      <c r="B920" s="5" t="s">
        <v>1702</v>
      </c>
      <c r="C920" s="5" t="s">
        <v>1703</v>
      </c>
      <c r="D920" s="5" t="str">
        <f>"013800"</f>
        <v>013800</v>
      </c>
      <c r="E920" s="5" t="s">
        <v>1226</v>
      </c>
      <c r="F920" s="5" t="s">
        <v>1227</v>
      </c>
      <c r="G920" s="2" t="str">
        <f>"Autorització+Inscripció RSIPAC+Inscripció RGSEAA"</f>
        <v>Autorització+Inscripció RSIPAC+Inscripció RGSEAA</v>
      </c>
    </row>
    <row r="921" spans="1:7" s="7" customFormat="1" ht="33" customHeight="1" x14ac:dyDescent="0.3">
      <c r="A921" s="7" t="str">
        <f t="shared" si="90"/>
        <v>31</v>
      </c>
      <c r="B921" s="7" t="s">
        <v>1702</v>
      </c>
      <c r="C921" s="7" t="s">
        <v>1703</v>
      </c>
      <c r="D921" s="7" t="str">
        <f>"013900"</f>
        <v>013900</v>
      </c>
      <c r="E921" s="7" t="s">
        <v>1960</v>
      </c>
      <c r="F921" s="7" t="s">
        <v>1969</v>
      </c>
      <c r="G921" s="8" t="str">
        <f>"Autorització+Inscripció RSIPAC+Inscripció RGSEAA"</f>
        <v>Autorització+Inscripció RSIPAC+Inscripció RGSEAA</v>
      </c>
    </row>
    <row r="922" spans="1:7" ht="33" customHeight="1" x14ac:dyDescent="0.3">
      <c r="A922" s="5" t="str">
        <f t="shared" si="90"/>
        <v>31</v>
      </c>
      <c r="B922" s="5" t="s">
        <v>1702</v>
      </c>
      <c r="C922" s="5" t="s">
        <v>1703</v>
      </c>
      <c r="D922" s="5" t="str">
        <f>"020100"</f>
        <v>020100</v>
      </c>
      <c r="E922" s="5" t="s">
        <v>1722</v>
      </c>
      <c r="F922" s="5" t="s">
        <v>1723</v>
      </c>
      <c r="G922" s="2" t="str">
        <f t="shared" ref="G922:G930" si="91">"Inscripció RSIPAC+Inscripció RGSEAA"</f>
        <v>Inscripció RSIPAC+Inscripció RGSEAA</v>
      </c>
    </row>
    <row r="923" spans="1:7" ht="33" customHeight="1" x14ac:dyDescent="0.3">
      <c r="A923" s="5" t="str">
        <f t="shared" si="90"/>
        <v>31</v>
      </c>
      <c r="B923" s="5" t="s">
        <v>1702</v>
      </c>
      <c r="C923" s="5" t="s">
        <v>1703</v>
      </c>
      <c r="D923" s="5" t="str">
        <f>"020600"</f>
        <v>020600</v>
      </c>
      <c r="E923" s="5" t="s">
        <v>1724</v>
      </c>
      <c r="F923" s="5" t="s">
        <v>1725</v>
      </c>
      <c r="G923" s="2" t="str">
        <f t="shared" si="91"/>
        <v>Inscripció RSIPAC+Inscripció RGSEAA</v>
      </c>
    </row>
    <row r="924" spans="1:7" ht="33" customHeight="1" x14ac:dyDescent="0.3">
      <c r="A924" s="5" t="str">
        <f t="shared" si="90"/>
        <v>31</v>
      </c>
      <c r="B924" s="5" t="s">
        <v>1702</v>
      </c>
      <c r="C924" s="5" t="s">
        <v>1703</v>
      </c>
      <c r="D924" s="5" t="str">
        <f>"021800"</f>
        <v>021800</v>
      </c>
      <c r="E924" s="5" t="s">
        <v>1726</v>
      </c>
      <c r="F924" s="5" t="s">
        <v>1727</v>
      </c>
      <c r="G924" s="2" t="str">
        <f t="shared" si="91"/>
        <v>Inscripció RSIPAC+Inscripció RGSEAA</v>
      </c>
    </row>
    <row r="925" spans="1:7" ht="33" customHeight="1" x14ac:dyDescent="0.3">
      <c r="A925" s="5" t="str">
        <f t="shared" si="90"/>
        <v>31</v>
      </c>
      <c r="B925" s="5" t="s">
        <v>1702</v>
      </c>
      <c r="C925" s="5" t="s">
        <v>1703</v>
      </c>
      <c r="D925" s="5" t="str">
        <f>"022000"</f>
        <v>022000</v>
      </c>
      <c r="E925" s="5" t="s">
        <v>1728</v>
      </c>
      <c r="F925" s="5" t="s">
        <v>1729</v>
      </c>
      <c r="G925" s="2" t="str">
        <f t="shared" si="91"/>
        <v>Inscripció RSIPAC+Inscripció RGSEAA</v>
      </c>
    </row>
    <row r="926" spans="1:7" ht="33" customHeight="1" x14ac:dyDescent="0.3">
      <c r="A926" s="5" t="str">
        <f t="shared" si="90"/>
        <v>31</v>
      </c>
      <c r="B926" s="5" t="s">
        <v>1702</v>
      </c>
      <c r="C926" s="5" t="s">
        <v>1703</v>
      </c>
      <c r="D926" s="5" t="str">
        <f>"022100"</f>
        <v>022100</v>
      </c>
      <c r="E926" s="5" t="s">
        <v>1730</v>
      </c>
      <c r="F926" s="5" t="s">
        <v>1731</v>
      </c>
      <c r="G926" s="2" t="str">
        <f t="shared" si="91"/>
        <v>Inscripció RSIPAC+Inscripció RGSEAA</v>
      </c>
    </row>
    <row r="927" spans="1:7" ht="33" customHeight="1" x14ac:dyDescent="0.3">
      <c r="A927" s="5" t="str">
        <f t="shared" si="90"/>
        <v>31</v>
      </c>
      <c r="B927" s="5" t="s">
        <v>1702</v>
      </c>
      <c r="C927" s="5" t="s">
        <v>1703</v>
      </c>
      <c r="D927" s="5" t="str">
        <f>"023400"</f>
        <v>023400</v>
      </c>
      <c r="E927" s="5" t="s">
        <v>1732</v>
      </c>
      <c r="F927" s="5" t="s">
        <v>1733</v>
      </c>
      <c r="G927" s="2" t="str">
        <f t="shared" si="91"/>
        <v>Inscripció RSIPAC+Inscripció RGSEAA</v>
      </c>
    </row>
    <row r="928" spans="1:7" ht="33" customHeight="1" x14ac:dyDescent="0.3">
      <c r="A928" s="5" t="str">
        <f t="shared" si="90"/>
        <v>31</v>
      </c>
      <c r="B928" s="5" t="s">
        <v>1702</v>
      </c>
      <c r="C928" s="5" t="s">
        <v>1703</v>
      </c>
      <c r="D928" s="5" t="str">
        <f>"023500"</f>
        <v>023500</v>
      </c>
      <c r="E928" s="5" t="s">
        <v>1734</v>
      </c>
      <c r="F928" s="5" t="s">
        <v>1735</v>
      </c>
      <c r="G928" s="2" t="str">
        <f t="shared" si="91"/>
        <v>Inscripció RSIPAC+Inscripció RGSEAA</v>
      </c>
    </row>
    <row r="929" spans="1:7" ht="33" customHeight="1" x14ac:dyDescent="0.3">
      <c r="A929" s="5" t="str">
        <f t="shared" si="90"/>
        <v>31</v>
      </c>
      <c r="B929" s="5" t="s">
        <v>1702</v>
      </c>
      <c r="C929" s="5" t="s">
        <v>1703</v>
      </c>
      <c r="D929" s="5" t="str">
        <f>"023600"</f>
        <v>023600</v>
      </c>
      <c r="E929" s="5" t="s">
        <v>1736</v>
      </c>
      <c r="F929" s="5" t="s">
        <v>1737</v>
      </c>
      <c r="G929" s="2" t="str">
        <f t="shared" si="91"/>
        <v>Inscripció RSIPAC+Inscripció RGSEAA</v>
      </c>
    </row>
    <row r="930" spans="1:7" ht="33" customHeight="1" x14ac:dyDescent="0.3">
      <c r="A930" s="5" t="str">
        <f t="shared" si="90"/>
        <v>31</v>
      </c>
      <c r="B930" s="5" t="s">
        <v>1702</v>
      </c>
      <c r="C930" s="5" t="s">
        <v>1703</v>
      </c>
      <c r="D930" s="5" t="str">
        <f>"023700"</f>
        <v>023700</v>
      </c>
      <c r="E930" s="5" t="s">
        <v>1738</v>
      </c>
      <c r="F930" s="5" t="s">
        <v>1739</v>
      </c>
      <c r="G930" s="2" t="str">
        <f t="shared" si="91"/>
        <v>Inscripció RSIPAC+Inscripció RGSEAA</v>
      </c>
    </row>
    <row r="931" spans="1:7" ht="33" customHeight="1" x14ac:dyDescent="0.3">
      <c r="A931" s="5" t="str">
        <f t="shared" si="90"/>
        <v>31</v>
      </c>
      <c r="B931" s="5" t="s">
        <v>1702</v>
      </c>
      <c r="C931" s="5" t="s">
        <v>1703</v>
      </c>
      <c r="D931" s="5" t="str">
        <f>"023800"</f>
        <v>023800</v>
      </c>
      <c r="E931" s="5" t="s">
        <v>1274</v>
      </c>
      <c r="F931" s="5" t="s">
        <v>1275</v>
      </c>
      <c r="G931" s="2" t="str">
        <f>"Autorització+Inscripció RSIPAC+Inscripció RGSEAA"</f>
        <v>Autorització+Inscripció RSIPAC+Inscripció RGSEAA</v>
      </c>
    </row>
    <row r="932" spans="1:7" s="7" customFormat="1" ht="33" customHeight="1" x14ac:dyDescent="0.3">
      <c r="A932" s="7" t="str">
        <f t="shared" si="90"/>
        <v>31</v>
      </c>
      <c r="B932" s="7" t="s">
        <v>1702</v>
      </c>
      <c r="C932" s="7" t="s">
        <v>1703</v>
      </c>
      <c r="D932" s="7" t="str">
        <f>"023900"</f>
        <v>023900</v>
      </c>
      <c r="E932" s="7" t="s">
        <v>1961</v>
      </c>
      <c r="F932" s="7" t="s">
        <v>1962</v>
      </c>
      <c r="G932" s="8" t="str">
        <f>"Autorització+Inscripció RSIPAC+Inscripció RGSEAA"</f>
        <v>Autorització+Inscripció RSIPAC+Inscripció RGSEAA</v>
      </c>
    </row>
    <row r="933" spans="1:7" ht="33" customHeight="1" x14ac:dyDescent="0.3">
      <c r="A933" s="5" t="str">
        <f t="shared" si="90"/>
        <v>31</v>
      </c>
      <c r="B933" s="5" t="s">
        <v>1702</v>
      </c>
      <c r="C933" s="5" t="s">
        <v>1703</v>
      </c>
      <c r="D933" s="5" t="str">
        <f>"030100"</f>
        <v>030100</v>
      </c>
      <c r="E933" s="5" t="s">
        <v>1740</v>
      </c>
      <c r="F933" s="5" t="s">
        <v>1741</v>
      </c>
      <c r="G933" s="2" t="str">
        <f t="shared" ref="G933:G999" si="92">"Inscripció RSIPAC+Inscripció RGSEAA"</f>
        <v>Inscripció RSIPAC+Inscripció RGSEAA</v>
      </c>
    </row>
    <row r="934" spans="1:7" ht="33" customHeight="1" x14ac:dyDescent="0.3">
      <c r="A934" s="5" t="str">
        <f t="shared" si="90"/>
        <v>31</v>
      </c>
      <c r="B934" s="5" t="s">
        <v>1702</v>
      </c>
      <c r="C934" s="5" t="s">
        <v>1703</v>
      </c>
      <c r="D934" s="5" t="str">
        <f>"030600"</f>
        <v>030600</v>
      </c>
      <c r="E934" s="5" t="s">
        <v>1742</v>
      </c>
      <c r="F934" s="5" t="s">
        <v>1743</v>
      </c>
      <c r="G934" s="2" t="str">
        <f t="shared" si="92"/>
        <v>Inscripció RSIPAC+Inscripció RGSEAA</v>
      </c>
    </row>
    <row r="935" spans="1:7" ht="33" customHeight="1" x14ac:dyDescent="0.3">
      <c r="A935" s="5" t="str">
        <f t="shared" si="90"/>
        <v>31</v>
      </c>
      <c r="B935" s="5" t="s">
        <v>1702</v>
      </c>
      <c r="C935" s="5" t="s">
        <v>1703</v>
      </c>
      <c r="D935" s="5" t="str">
        <f>"031800"</f>
        <v>031800</v>
      </c>
      <c r="E935" s="5" t="s">
        <v>1744</v>
      </c>
      <c r="F935" s="5" t="s">
        <v>1745</v>
      </c>
      <c r="G935" s="2" t="str">
        <f t="shared" si="92"/>
        <v>Inscripció RSIPAC+Inscripció RGSEAA</v>
      </c>
    </row>
    <row r="936" spans="1:7" ht="33" customHeight="1" x14ac:dyDescent="0.3">
      <c r="A936" s="5" t="str">
        <f t="shared" si="90"/>
        <v>31</v>
      </c>
      <c r="B936" s="5" t="s">
        <v>1702</v>
      </c>
      <c r="C936" s="5" t="s">
        <v>1703</v>
      </c>
      <c r="D936" s="5" t="str">
        <f>"032000"</f>
        <v>032000</v>
      </c>
      <c r="E936" s="5" t="s">
        <v>1746</v>
      </c>
      <c r="F936" s="5" t="s">
        <v>1747</v>
      </c>
      <c r="G936" s="2" t="str">
        <f t="shared" si="92"/>
        <v>Inscripció RSIPAC+Inscripció RGSEAA</v>
      </c>
    </row>
    <row r="937" spans="1:7" ht="33" customHeight="1" x14ac:dyDescent="0.3">
      <c r="A937" s="5" t="str">
        <f t="shared" si="90"/>
        <v>31</v>
      </c>
      <c r="B937" s="5" t="s">
        <v>1702</v>
      </c>
      <c r="C937" s="5" t="s">
        <v>1703</v>
      </c>
      <c r="D937" s="5" t="str">
        <f>"032100"</f>
        <v>032100</v>
      </c>
      <c r="E937" s="5" t="s">
        <v>1748</v>
      </c>
      <c r="F937" s="5" t="s">
        <v>1749</v>
      </c>
      <c r="G937" s="2" t="str">
        <f t="shared" si="92"/>
        <v>Inscripció RSIPAC+Inscripció RGSEAA</v>
      </c>
    </row>
    <row r="938" spans="1:7" ht="33" customHeight="1" x14ac:dyDescent="0.3">
      <c r="A938" s="5" t="str">
        <f t="shared" si="90"/>
        <v>31</v>
      </c>
      <c r="B938" s="5" t="s">
        <v>1702</v>
      </c>
      <c r="C938" s="5" t="s">
        <v>1703</v>
      </c>
      <c r="D938" s="5" t="str">
        <f>"033300"</f>
        <v>033300</v>
      </c>
      <c r="E938" s="5" t="s">
        <v>1750</v>
      </c>
      <c r="F938" s="5" t="s">
        <v>1751</v>
      </c>
      <c r="G938" s="2" t="str">
        <f t="shared" si="92"/>
        <v>Inscripció RSIPAC+Inscripció RGSEAA</v>
      </c>
    </row>
    <row r="939" spans="1:7" ht="33" customHeight="1" x14ac:dyDescent="0.3">
      <c r="A939" s="5" t="str">
        <f t="shared" si="90"/>
        <v>31</v>
      </c>
      <c r="B939" s="5" t="s">
        <v>1702</v>
      </c>
      <c r="C939" s="5" t="s">
        <v>1703</v>
      </c>
      <c r="D939" s="5" t="str">
        <f>"033400"</f>
        <v>033400</v>
      </c>
      <c r="E939" s="5" t="s">
        <v>1752</v>
      </c>
      <c r="F939" s="5" t="s">
        <v>1753</v>
      </c>
      <c r="G939" s="2" t="str">
        <f t="shared" si="92"/>
        <v>Inscripció RSIPAC+Inscripció RGSEAA</v>
      </c>
    </row>
    <row r="940" spans="1:7" ht="33" customHeight="1" x14ac:dyDescent="0.3">
      <c r="A940" s="5" t="str">
        <f t="shared" si="90"/>
        <v>31</v>
      </c>
      <c r="B940" s="5" t="s">
        <v>1702</v>
      </c>
      <c r="C940" s="5" t="s">
        <v>1703</v>
      </c>
      <c r="D940" s="5" t="str">
        <f>"033500"</f>
        <v>033500</v>
      </c>
      <c r="E940" s="5" t="s">
        <v>1754</v>
      </c>
      <c r="F940" s="5" t="s">
        <v>1755</v>
      </c>
      <c r="G940" s="2" t="str">
        <f t="shared" si="92"/>
        <v>Inscripció RSIPAC+Inscripció RGSEAA</v>
      </c>
    </row>
    <row r="941" spans="1:7" ht="33" customHeight="1" x14ac:dyDescent="0.3">
      <c r="A941" s="5" t="str">
        <f t="shared" si="90"/>
        <v>31</v>
      </c>
      <c r="B941" s="5" t="s">
        <v>1702</v>
      </c>
      <c r="C941" s="5" t="s">
        <v>1703</v>
      </c>
      <c r="D941" s="5" t="str">
        <f>"033600"</f>
        <v>033600</v>
      </c>
      <c r="E941" s="5" t="s">
        <v>1756</v>
      </c>
      <c r="F941" s="5" t="s">
        <v>1757</v>
      </c>
      <c r="G941" s="2" t="str">
        <f t="shared" si="92"/>
        <v>Inscripció RSIPAC+Inscripció RGSEAA</v>
      </c>
    </row>
    <row r="942" spans="1:7" ht="33" customHeight="1" x14ac:dyDescent="0.3">
      <c r="A942" s="5" t="str">
        <f t="shared" si="90"/>
        <v>31</v>
      </c>
      <c r="B942" s="5" t="s">
        <v>1702</v>
      </c>
      <c r="C942" s="5" t="s">
        <v>1703</v>
      </c>
      <c r="D942" s="5" t="str">
        <f>"033700"</f>
        <v>033700</v>
      </c>
      <c r="E942" s="5" t="s">
        <v>1758</v>
      </c>
      <c r="F942" s="5" t="s">
        <v>1759</v>
      </c>
      <c r="G942" s="2" t="str">
        <f t="shared" si="92"/>
        <v>Inscripció RSIPAC+Inscripció RGSEAA</v>
      </c>
    </row>
    <row r="943" spans="1:7" ht="33" customHeight="1" x14ac:dyDescent="0.3">
      <c r="A943" s="5" t="str">
        <f t="shared" si="90"/>
        <v>31</v>
      </c>
      <c r="B943" s="5" t="s">
        <v>1702</v>
      </c>
      <c r="C943" s="5" t="s">
        <v>1703</v>
      </c>
      <c r="D943" s="5" t="str">
        <f>"033800"</f>
        <v>033800</v>
      </c>
      <c r="E943" s="5" t="s">
        <v>1322</v>
      </c>
      <c r="F943" s="5" t="s">
        <v>1323</v>
      </c>
      <c r="G943" s="2" t="str">
        <f t="shared" si="92"/>
        <v>Inscripció RSIPAC+Inscripció RGSEAA</v>
      </c>
    </row>
    <row r="944" spans="1:7" s="7" customFormat="1" ht="33" customHeight="1" x14ac:dyDescent="0.3">
      <c r="A944" s="7" t="str">
        <f t="shared" si="90"/>
        <v>31</v>
      </c>
      <c r="B944" s="7" t="s">
        <v>1702</v>
      </c>
      <c r="C944" s="7" t="s">
        <v>1703</v>
      </c>
      <c r="D944" s="7" t="str">
        <f>"033900"</f>
        <v>033900</v>
      </c>
      <c r="E944" s="7" t="s">
        <v>1963</v>
      </c>
      <c r="F944" s="7" t="s">
        <v>1964</v>
      </c>
      <c r="G944" s="8" t="str">
        <f t="shared" si="92"/>
        <v>Inscripció RSIPAC+Inscripció RGSEAA</v>
      </c>
    </row>
    <row r="945" spans="1:7" ht="33" customHeight="1" x14ac:dyDescent="0.3">
      <c r="A945" s="5" t="str">
        <f t="shared" si="90"/>
        <v>31</v>
      </c>
      <c r="B945" s="5" t="s">
        <v>1702</v>
      </c>
      <c r="C945" s="5" t="s">
        <v>1703</v>
      </c>
      <c r="D945" s="5" t="str">
        <f>"040100"</f>
        <v>040100</v>
      </c>
      <c r="E945" s="5" t="s">
        <v>1760</v>
      </c>
      <c r="F945" s="5" t="s">
        <v>1761</v>
      </c>
      <c r="G945" s="2" t="str">
        <f t="shared" si="92"/>
        <v>Inscripció RSIPAC+Inscripció RGSEAA</v>
      </c>
    </row>
    <row r="946" spans="1:7" ht="33" customHeight="1" x14ac:dyDescent="0.3">
      <c r="A946" s="5" t="str">
        <f t="shared" ref="A946:A968" si="93">"31"</f>
        <v>31</v>
      </c>
      <c r="B946" s="5" t="s">
        <v>1702</v>
      </c>
      <c r="C946" s="5" t="s">
        <v>1703</v>
      </c>
      <c r="D946" s="5" t="str">
        <f>"040600"</f>
        <v>040600</v>
      </c>
      <c r="E946" s="5" t="s">
        <v>1762</v>
      </c>
      <c r="F946" s="5" t="s">
        <v>1763</v>
      </c>
      <c r="G946" s="2" t="str">
        <f t="shared" si="92"/>
        <v>Inscripció RSIPAC+Inscripció RGSEAA</v>
      </c>
    </row>
    <row r="947" spans="1:7" ht="33" customHeight="1" x14ac:dyDescent="0.3">
      <c r="A947" s="5" t="str">
        <f t="shared" si="93"/>
        <v>31</v>
      </c>
      <c r="B947" s="5" t="s">
        <v>1702</v>
      </c>
      <c r="C947" s="5" t="s">
        <v>1703</v>
      </c>
      <c r="D947" s="5" t="str">
        <f>"041800"</f>
        <v>041800</v>
      </c>
      <c r="E947" s="5" t="s">
        <v>1764</v>
      </c>
      <c r="F947" s="5" t="s">
        <v>1765</v>
      </c>
      <c r="G947" s="2" t="str">
        <f t="shared" si="92"/>
        <v>Inscripció RSIPAC+Inscripció RGSEAA</v>
      </c>
    </row>
    <row r="948" spans="1:7" ht="33" customHeight="1" x14ac:dyDescent="0.3">
      <c r="A948" s="5" t="str">
        <f t="shared" si="93"/>
        <v>31</v>
      </c>
      <c r="B948" s="5" t="s">
        <v>1702</v>
      </c>
      <c r="C948" s="5" t="s">
        <v>1703</v>
      </c>
      <c r="D948" s="5" t="str">
        <f>"042000"</f>
        <v>042000</v>
      </c>
      <c r="E948" s="5" t="s">
        <v>1766</v>
      </c>
      <c r="F948" s="5" t="s">
        <v>1767</v>
      </c>
      <c r="G948" s="2" t="str">
        <f t="shared" si="92"/>
        <v>Inscripció RSIPAC+Inscripció RGSEAA</v>
      </c>
    </row>
    <row r="949" spans="1:7" ht="33" customHeight="1" x14ac:dyDescent="0.3">
      <c r="A949" s="5" t="str">
        <f t="shared" si="93"/>
        <v>31</v>
      </c>
      <c r="B949" s="5" t="s">
        <v>1702</v>
      </c>
      <c r="C949" s="5" t="s">
        <v>1703</v>
      </c>
      <c r="D949" s="5" t="str">
        <f>"042100"</f>
        <v>042100</v>
      </c>
      <c r="E949" s="5" t="s">
        <v>1768</v>
      </c>
      <c r="F949" s="5" t="s">
        <v>1769</v>
      </c>
      <c r="G949" s="2" t="str">
        <f t="shared" si="92"/>
        <v>Inscripció RSIPAC+Inscripció RGSEAA</v>
      </c>
    </row>
    <row r="950" spans="1:7" ht="33" customHeight="1" x14ac:dyDescent="0.3">
      <c r="A950" s="5" t="str">
        <f t="shared" si="93"/>
        <v>31</v>
      </c>
      <c r="B950" s="5" t="s">
        <v>1702</v>
      </c>
      <c r="C950" s="5" t="s">
        <v>1703</v>
      </c>
      <c r="D950" s="5" t="str">
        <f>"043300"</f>
        <v>043300</v>
      </c>
      <c r="E950" s="5" t="s">
        <v>1770</v>
      </c>
      <c r="F950" s="5" t="s">
        <v>1771</v>
      </c>
      <c r="G950" s="2" t="str">
        <f t="shared" si="92"/>
        <v>Inscripció RSIPAC+Inscripció RGSEAA</v>
      </c>
    </row>
    <row r="951" spans="1:7" ht="33" customHeight="1" x14ac:dyDescent="0.3">
      <c r="A951" s="5" t="str">
        <f t="shared" si="93"/>
        <v>31</v>
      </c>
      <c r="B951" s="5" t="s">
        <v>1702</v>
      </c>
      <c r="C951" s="5" t="s">
        <v>1703</v>
      </c>
      <c r="D951" s="5" t="str">
        <f>"043400"</f>
        <v>043400</v>
      </c>
      <c r="E951" s="5" t="s">
        <v>1772</v>
      </c>
      <c r="F951" s="5" t="s">
        <v>1773</v>
      </c>
      <c r="G951" s="2" t="str">
        <f t="shared" si="92"/>
        <v>Inscripció RSIPAC+Inscripció RGSEAA</v>
      </c>
    </row>
    <row r="952" spans="1:7" ht="33" customHeight="1" x14ac:dyDescent="0.3">
      <c r="A952" s="5" t="str">
        <f t="shared" si="93"/>
        <v>31</v>
      </c>
      <c r="B952" s="5" t="s">
        <v>1702</v>
      </c>
      <c r="C952" s="5" t="s">
        <v>1703</v>
      </c>
      <c r="D952" s="5" t="str">
        <f>"043500"</f>
        <v>043500</v>
      </c>
      <c r="E952" s="5" t="s">
        <v>1774</v>
      </c>
      <c r="F952" s="5" t="s">
        <v>1775</v>
      </c>
      <c r="G952" s="2" t="str">
        <f t="shared" si="92"/>
        <v>Inscripció RSIPAC+Inscripció RGSEAA</v>
      </c>
    </row>
    <row r="953" spans="1:7" ht="33" customHeight="1" x14ac:dyDescent="0.3">
      <c r="A953" s="5" t="str">
        <f t="shared" si="93"/>
        <v>31</v>
      </c>
      <c r="B953" s="5" t="s">
        <v>1702</v>
      </c>
      <c r="C953" s="5" t="s">
        <v>1703</v>
      </c>
      <c r="D953" s="5" t="str">
        <f>"043600"</f>
        <v>043600</v>
      </c>
      <c r="E953" s="5" t="s">
        <v>1776</v>
      </c>
      <c r="F953" s="5" t="s">
        <v>1777</v>
      </c>
      <c r="G953" s="2" t="str">
        <f t="shared" si="92"/>
        <v>Inscripció RSIPAC+Inscripció RGSEAA</v>
      </c>
    </row>
    <row r="954" spans="1:7" ht="33" customHeight="1" x14ac:dyDescent="0.3">
      <c r="A954" s="5" t="str">
        <f t="shared" si="93"/>
        <v>31</v>
      </c>
      <c r="B954" s="5" t="s">
        <v>1702</v>
      </c>
      <c r="C954" s="5" t="s">
        <v>1703</v>
      </c>
      <c r="D954" s="5" t="str">
        <f>"043700"</f>
        <v>043700</v>
      </c>
      <c r="E954" s="5" t="s">
        <v>1778</v>
      </c>
      <c r="F954" s="5" t="s">
        <v>1779</v>
      </c>
      <c r="G954" s="2" t="str">
        <f t="shared" si="92"/>
        <v>Inscripció RSIPAC+Inscripció RGSEAA</v>
      </c>
    </row>
    <row r="955" spans="1:7" ht="33" customHeight="1" x14ac:dyDescent="0.3">
      <c r="A955" s="5" t="str">
        <f t="shared" si="93"/>
        <v>31</v>
      </c>
      <c r="B955" s="5" t="s">
        <v>1702</v>
      </c>
      <c r="C955" s="5" t="s">
        <v>1703</v>
      </c>
      <c r="D955" s="5" t="str">
        <f>"043800"</f>
        <v>043800</v>
      </c>
      <c r="E955" s="5" t="s">
        <v>1372</v>
      </c>
      <c r="F955" s="5" t="s">
        <v>1373</v>
      </c>
      <c r="G955" s="2" t="str">
        <f t="shared" si="92"/>
        <v>Inscripció RSIPAC+Inscripció RGSEAA</v>
      </c>
    </row>
    <row r="956" spans="1:7" s="11" customFormat="1" ht="33" customHeight="1" x14ac:dyDescent="0.3">
      <c r="A956" s="11" t="str">
        <f t="shared" si="93"/>
        <v>31</v>
      </c>
      <c r="B956" s="11" t="s">
        <v>1702</v>
      </c>
      <c r="C956" s="11" t="s">
        <v>1703</v>
      </c>
      <c r="D956" s="11" t="str">
        <f>"043900"</f>
        <v>043900</v>
      </c>
      <c r="E956" s="11" t="s">
        <v>1965</v>
      </c>
      <c r="F956" s="11" t="s">
        <v>1966</v>
      </c>
      <c r="G956" s="12" t="str">
        <f t="shared" si="92"/>
        <v>Inscripció RSIPAC+Inscripció RGSEAA</v>
      </c>
    </row>
    <row r="957" spans="1:7" ht="33" customHeight="1" x14ac:dyDescent="0.3">
      <c r="A957" s="5" t="str">
        <f t="shared" si="93"/>
        <v>31</v>
      </c>
      <c r="B957" s="5" t="s">
        <v>1702</v>
      </c>
      <c r="C957" s="5" t="s">
        <v>1703</v>
      </c>
      <c r="D957" s="5" t="str">
        <f>"050100"</f>
        <v>050100</v>
      </c>
      <c r="E957" s="5" t="s">
        <v>1780</v>
      </c>
      <c r="F957" s="5" t="s">
        <v>1781</v>
      </c>
      <c r="G957" s="2" t="str">
        <f t="shared" si="92"/>
        <v>Inscripció RSIPAC+Inscripció RGSEAA</v>
      </c>
    </row>
    <row r="958" spans="1:7" ht="33" customHeight="1" x14ac:dyDescent="0.3">
      <c r="A958" s="5" t="str">
        <f t="shared" si="93"/>
        <v>31</v>
      </c>
      <c r="B958" s="5" t="s">
        <v>1702</v>
      </c>
      <c r="C958" s="5" t="s">
        <v>1703</v>
      </c>
      <c r="D958" s="5" t="str">
        <f>"050600"</f>
        <v>050600</v>
      </c>
      <c r="E958" s="5" t="s">
        <v>1782</v>
      </c>
      <c r="F958" s="5" t="s">
        <v>1783</v>
      </c>
      <c r="G958" s="2" t="str">
        <f t="shared" si="92"/>
        <v>Inscripció RSIPAC+Inscripció RGSEAA</v>
      </c>
    </row>
    <row r="959" spans="1:7" ht="33" customHeight="1" x14ac:dyDescent="0.3">
      <c r="A959" s="5" t="str">
        <f t="shared" si="93"/>
        <v>31</v>
      </c>
      <c r="B959" s="5" t="s">
        <v>1702</v>
      </c>
      <c r="C959" s="5" t="s">
        <v>1703</v>
      </c>
      <c r="D959" s="5" t="str">
        <f>"051800"</f>
        <v>051800</v>
      </c>
      <c r="E959" s="5" t="s">
        <v>1784</v>
      </c>
      <c r="F959" s="5" t="s">
        <v>1785</v>
      </c>
      <c r="G959" s="2" t="str">
        <f t="shared" si="92"/>
        <v>Inscripció RSIPAC+Inscripció RGSEAA</v>
      </c>
    </row>
    <row r="960" spans="1:7" ht="33" customHeight="1" x14ac:dyDescent="0.3">
      <c r="A960" s="5" t="str">
        <f t="shared" si="93"/>
        <v>31</v>
      </c>
      <c r="B960" s="5" t="s">
        <v>1702</v>
      </c>
      <c r="C960" s="5" t="s">
        <v>1703</v>
      </c>
      <c r="D960" s="5" t="str">
        <f>"052000"</f>
        <v>052000</v>
      </c>
      <c r="E960" s="5" t="s">
        <v>1786</v>
      </c>
      <c r="F960" s="5" t="s">
        <v>1787</v>
      </c>
      <c r="G960" s="2" t="str">
        <f t="shared" si="92"/>
        <v>Inscripció RSIPAC+Inscripció RGSEAA</v>
      </c>
    </row>
    <row r="961" spans="1:7" ht="33" customHeight="1" x14ac:dyDescent="0.3">
      <c r="A961" s="5" t="str">
        <f t="shared" si="93"/>
        <v>31</v>
      </c>
      <c r="B961" s="5" t="s">
        <v>1702</v>
      </c>
      <c r="C961" s="5" t="s">
        <v>1703</v>
      </c>
      <c r="D961" s="5" t="str">
        <f>"052100"</f>
        <v>052100</v>
      </c>
      <c r="E961" s="5" t="s">
        <v>1788</v>
      </c>
      <c r="F961" s="5" t="s">
        <v>1789</v>
      </c>
      <c r="G961" s="2" t="str">
        <f t="shared" si="92"/>
        <v>Inscripció RSIPAC+Inscripció RGSEAA</v>
      </c>
    </row>
    <row r="962" spans="1:7" ht="33" customHeight="1" x14ac:dyDescent="0.3">
      <c r="A962" s="5" t="str">
        <f t="shared" si="93"/>
        <v>31</v>
      </c>
      <c r="B962" s="5" t="s">
        <v>1702</v>
      </c>
      <c r="C962" s="5" t="s">
        <v>1703</v>
      </c>
      <c r="D962" s="5" t="str">
        <f>"053300"</f>
        <v>053300</v>
      </c>
      <c r="E962" s="5" t="s">
        <v>1790</v>
      </c>
      <c r="F962" s="5" t="s">
        <v>1791</v>
      </c>
      <c r="G962" s="2" t="str">
        <f t="shared" si="92"/>
        <v>Inscripció RSIPAC+Inscripció RGSEAA</v>
      </c>
    </row>
    <row r="963" spans="1:7" ht="33" customHeight="1" x14ac:dyDescent="0.3">
      <c r="A963" s="5" t="str">
        <f t="shared" si="93"/>
        <v>31</v>
      </c>
      <c r="B963" s="5" t="s">
        <v>1702</v>
      </c>
      <c r="C963" s="5" t="s">
        <v>1703</v>
      </c>
      <c r="D963" s="5" t="str">
        <f>"053400"</f>
        <v>053400</v>
      </c>
      <c r="E963" s="5" t="s">
        <v>1792</v>
      </c>
      <c r="F963" s="5" t="s">
        <v>1793</v>
      </c>
      <c r="G963" s="2" t="str">
        <f t="shared" si="92"/>
        <v>Inscripció RSIPAC+Inscripció RGSEAA</v>
      </c>
    </row>
    <row r="964" spans="1:7" ht="33" customHeight="1" x14ac:dyDescent="0.3">
      <c r="A964" s="5" t="str">
        <f t="shared" si="93"/>
        <v>31</v>
      </c>
      <c r="B964" s="5" t="s">
        <v>1702</v>
      </c>
      <c r="C964" s="5" t="s">
        <v>1703</v>
      </c>
      <c r="D964" s="5" t="str">
        <f>"053500"</f>
        <v>053500</v>
      </c>
      <c r="E964" s="5" t="s">
        <v>1794</v>
      </c>
      <c r="F964" s="5" t="s">
        <v>1795</v>
      </c>
      <c r="G964" s="2" t="str">
        <f t="shared" si="92"/>
        <v>Inscripció RSIPAC+Inscripció RGSEAA</v>
      </c>
    </row>
    <row r="965" spans="1:7" ht="33" customHeight="1" x14ac:dyDescent="0.3">
      <c r="A965" s="5" t="str">
        <f t="shared" si="93"/>
        <v>31</v>
      </c>
      <c r="B965" s="5" t="s">
        <v>1702</v>
      </c>
      <c r="C965" s="5" t="s">
        <v>1703</v>
      </c>
      <c r="D965" s="5" t="str">
        <f>"053600"</f>
        <v>053600</v>
      </c>
      <c r="E965" s="5" t="s">
        <v>1796</v>
      </c>
      <c r="F965" s="5" t="s">
        <v>1797</v>
      </c>
      <c r="G965" s="2" t="str">
        <f t="shared" si="92"/>
        <v>Inscripció RSIPAC+Inscripció RGSEAA</v>
      </c>
    </row>
    <row r="966" spans="1:7" ht="33" customHeight="1" x14ac:dyDescent="0.3">
      <c r="A966" s="5" t="str">
        <f t="shared" si="93"/>
        <v>31</v>
      </c>
      <c r="B966" s="5" t="s">
        <v>1702</v>
      </c>
      <c r="C966" s="5" t="s">
        <v>1703</v>
      </c>
      <c r="D966" s="5" t="str">
        <f>"053700"</f>
        <v>053700</v>
      </c>
      <c r="E966" s="5" t="s">
        <v>1798</v>
      </c>
      <c r="F966" s="5" t="s">
        <v>1799</v>
      </c>
      <c r="G966" s="2" t="str">
        <f t="shared" si="92"/>
        <v>Inscripció RSIPAC+Inscripció RGSEAA</v>
      </c>
    </row>
    <row r="967" spans="1:7" ht="33" customHeight="1" x14ac:dyDescent="0.3">
      <c r="A967" s="5" t="str">
        <f t="shared" si="93"/>
        <v>31</v>
      </c>
      <c r="B967" s="5" t="s">
        <v>1702</v>
      </c>
      <c r="C967" s="5" t="s">
        <v>1703</v>
      </c>
      <c r="D967" s="5" t="str">
        <f>"053800"</f>
        <v>053800</v>
      </c>
      <c r="E967" s="5" t="s">
        <v>1418</v>
      </c>
      <c r="F967" s="5" t="s">
        <v>1419</v>
      </c>
      <c r="G967" s="2" t="str">
        <f t="shared" si="92"/>
        <v>Inscripció RSIPAC+Inscripció RGSEAA</v>
      </c>
    </row>
    <row r="968" spans="1:7" s="7" customFormat="1" ht="33" customHeight="1" x14ac:dyDescent="0.3">
      <c r="A968" s="7" t="str">
        <f t="shared" si="93"/>
        <v>31</v>
      </c>
      <c r="B968" s="7" t="s">
        <v>1702</v>
      </c>
      <c r="C968" s="7" t="s">
        <v>1703</v>
      </c>
      <c r="D968" s="7" t="str">
        <f>"053900"</f>
        <v>053900</v>
      </c>
      <c r="E968" s="7" t="s">
        <v>1967</v>
      </c>
      <c r="F968" s="7" t="s">
        <v>1968</v>
      </c>
      <c r="G968" s="8" t="str">
        <f t="shared" si="92"/>
        <v>Inscripció RSIPAC+Inscripció RGSEAA</v>
      </c>
    </row>
    <row r="969" spans="1:7" ht="33" customHeight="1" x14ac:dyDescent="0.3">
      <c r="A969" s="5" t="str">
        <f t="shared" ref="A969:A1007" si="94">"39"</f>
        <v>39</v>
      </c>
      <c r="B969" s="5" t="s">
        <v>1800</v>
      </c>
      <c r="C969" s="5" t="s">
        <v>1801</v>
      </c>
      <c r="D969" s="5" t="str">
        <f>"010100"</f>
        <v>010100</v>
      </c>
      <c r="E969" s="5" t="s">
        <v>1802</v>
      </c>
      <c r="F969" s="5" t="s">
        <v>1803</v>
      </c>
      <c r="G969" s="2" t="str">
        <f t="shared" si="92"/>
        <v>Inscripció RSIPAC+Inscripció RGSEAA</v>
      </c>
    </row>
    <row r="970" spans="1:7" ht="33" customHeight="1" x14ac:dyDescent="0.3">
      <c r="A970" s="5" t="str">
        <f t="shared" si="94"/>
        <v>39</v>
      </c>
      <c r="B970" s="5" t="s">
        <v>1800</v>
      </c>
      <c r="C970" s="5" t="s">
        <v>1801</v>
      </c>
      <c r="D970" s="5" t="str">
        <f>"010200"</f>
        <v>010200</v>
      </c>
      <c r="E970" s="5" t="s">
        <v>1804</v>
      </c>
      <c r="F970" s="5" t="s">
        <v>1805</v>
      </c>
      <c r="G970" s="2" t="str">
        <f t="shared" si="92"/>
        <v>Inscripció RSIPAC+Inscripció RGSEAA</v>
      </c>
    </row>
    <row r="971" spans="1:7" ht="33" customHeight="1" x14ac:dyDescent="0.3">
      <c r="A971" s="5" t="str">
        <f t="shared" si="94"/>
        <v>39</v>
      </c>
      <c r="B971" s="5" t="s">
        <v>1800</v>
      </c>
      <c r="C971" s="5" t="s">
        <v>1801</v>
      </c>
      <c r="D971" s="5" t="str">
        <f>"010300"</f>
        <v>010300</v>
      </c>
      <c r="E971" s="5" t="s">
        <v>1806</v>
      </c>
      <c r="F971" s="5" t="s">
        <v>1807</v>
      </c>
      <c r="G971" s="2" t="str">
        <f t="shared" si="92"/>
        <v>Inscripció RSIPAC+Inscripció RGSEAA</v>
      </c>
    </row>
    <row r="972" spans="1:7" ht="33" customHeight="1" x14ac:dyDescent="0.3">
      <c r="A972" s="5" t="str">
        <f t="shared" si="94"/>
        <v>39</v>
      </c>
      <c r="B972" s="5" t="s">
        <v>1800</v>
      </c>
      <c r="C972" s="5" t="s">
        <v>1801</v>
      </c>
      <c r="D972" s="5" t="str">
        <f>"010400"</f>
        <v>010400</v>
      </c>
      <c r="E972" s="5" t="s">
        <v>1808</v>
      </c>
      <c r="F972" s="5" t="s">
        <v>1809</v>
      </c>
      <c r="G972" s="2" t="str">
        <f t="shared" si="92"/>
        <v>Inscripció RSIPAC+Inscripció RGSEAA</v>
      </c>
    </row>
    <row r="973" spans="1:7" ht="33" customHeight="1" x14ac:dyDescent="0.3">
      <c r="A973" s="5" t="str">
        <f t="shared" si="94"/>
        <v>39</v>
      </c>
      <c r="B973" s="5" t="s">
        <v>1800</v>
      </c>
      <c r="C973" s="5" t="s">
        <v>1801</v>
      </c>
      <c r="D973" s="5" t="str">
        <f>"010500"</f>
        <v>010500</v>
      </c>
      <c r="E973" s="5" t="s">
        <v>1810</v>
      </c>
      <c r="F973" s="5" t="s">
        <v>1811</v>
      </c>
      <c r="G973" s="2" t="str">
        <f t="shared" si="92"/>
        <v>Inscripció RSIPAC+Inscripció RGSEAA</v>
      </c>
    </row>
    <row r="974" spans="1:7" ht="33" customHeight="1" x14ac:dyDescent="0.3">
      <c r="A974" s="5" t="str">
        <f t="shared" si="94"/>
        <v>39</v>
      </c>
      <c r="B974" s="5" t="s">
        <v>1800</v>
      </c>
      <c r="C974" s="5" t="s">
        <v>1801</v>
      </c>
      <c r="D974" s="5" t="str">
        <f>"010600"</f>
        <v>010600</v>
      </c>
      <c r="E974" s="5" t="s">
        <v>1812</v>
      </c>
      <c r="F974" s="5" t="s">
        <v>1813</v>
      </c>
      <c r="G974" s="2" t="str">
        <f t="shared" si="92"/>
        <v>Inscripció RSIPAC+Inscripció RGSEAA</v>
      </c>
    </row>
    <row r="975" spans="1:7" ht="33" customHeight="1" x14ac:dyDescent="0.3">
      <c r="A975" s="5" t="str">
        <f t="shared" si="94"/>
        <v>39</v>
      </c>
      <c r="B975" s="5" t="s">
        <v>1800</v>
      </c>
      <c r="C975" s="5" t="s">
        <v>1801</v>
      </c>
      <c r="D975" s="5" t="str">
        <f>"010700"</f>
        <v>010700</v>
      </c>
      <c r="E975" s="5" t="s">
        <v>1814</v>
      </c>
      <c r="F975" s="5" t="s">
        <v>1815</v>
      </c>
      <c r="G975" s="2" t="str">
        <f t="shared" si="92"/>
        <v>Inscripció RSIPAC+Inscripció RGSEAA</v>
      </c>
    </row>
    <row r="976" spans="1:7" ht="33" customHeight="1" x14ac:dyDescent="0.3">
      <c r="A976" s="5" t="str">
        <f t="shared" si="94"/>
        <v>39</v>
      </c>
      <c r="B976" s="5" t="s">
        <v>1800</v>
      </c>
      <c r="C976" s="5" t="s">
        <v>1801</v>
      </c>
      <c r="D976" s="5" t="str">
        <f>"010800"</f>
        <v>010800</v>
      </c>
      <c r="E976" s="5" t="s">
        <v>1816</v>
      </c>
      <c r="F976" s="5" t="s">
        <v>1817</v>
      </c>
      <c r="G976" s="2" t="str">
        <f t="shared" si="92"/>
        <v>Inscripció RSIPAC+Inscripció RGSEAA</v>
      </c>
    </row>
    <row r="977" spans="1:7" ht="33" customHeight="1" x14ac:dyDescent="0.3">
      <c r="A977" s="5" t="str">
        <f t="shared" si="94"/>
        <v>39</v>
      </c>
      <c r="B977" s="5" t="s">
        <v>1800</v>
      </c>
      <c r="C977" s="5" t="s">
        <v>1801</v>
      </c>
      <c r="D977" s="5" t="str">
        <f>"010900"</f>
        <v>010900</v>
      </c>
      <c r="E977" s="5" t="s">
        <v>1818</v>
      </c>
      <c r="F977" s="5" t="s">
        <v>1819</v>
      </c>
      <c r="G977" s="2" t="str">
        <f t="shared" si="92"/>
        <v>Inscripció RSIPAC+Inscripció RGSEAA</v>
      </c>
    </row>
    <row r="978" spans="1:7" ht="33" customHeight="1" x14ac:dyDescent="0.3">
      <c r="A978" s="5" t="str">
        <f t="shared" si="94"/>
        <v>39</v>
      </c>
      <c r="B978" s="5" t="s">
        <v>1800</v>
      </c>
      <c r="C978" s="5" t="s">
        <v>1801</v>
      </c>
      <c r="D978" s="5" t="str">
        <f>"011000"</f>
        <v>011000</v>
      </c>
      <c r="E978" s="5" t="s">
        <v>1820</v>
      </c>
      <c r="F978" s="5" t="s">
        <v>1821</v>
      </c>
      <c r="G978" s="2" t="str">
        <f t="shared" si="92"/>
        <v>Inscripció RSIPAC+Inscripció RGSEAA</v>
      </c>
    </row>
    <row r="979" spans="1:7" ht="33" customHeight="1" x14ac:dyDescent="0.3">
      <c r="A979" s="5" t="str">
        <f t="shared" si="94"/>
        <v>39</v>
      </c>
      <c r="B979" s="5" t="s">
        <v>1800</v>
      </c>
      <c r="C979" s="5" t="s">
        <v>1801</v>
      </c>
      <c r="D979" s="5" t="str">
        <f>"011100"</f>
        <v>011100</v>
      </c>
      <c r="E979" s="5" t="s">
        <v>1822</v>
      </c>
      <c r="F979" s="5" t="s">
        <v>1823</v>
      </c>
      <c r="G979" s="2" t="str">
        <f t="shared" si="92"/>
        <v>Inscripció RSIPAC+Inscripció RGSEAA</v>
      </c>
    </row>
    <row r="980" spans="1:7" ht="33" customHeight="1" x14ac:dyDescent="0.3">
      <c r="A980" s="5" t="str">
        <f t="shared" si="94"/>
        <v>39</v>
      </c>
      <c r="B980" s="5" t="s">
        <v>1800</v>
      </c>
      <c r="C980" s="5" t="s">
        <v>1801</v>
      </c>
      <c r="D980" s="5" t="str">
        <f>"011200"</f>
        <v>011200</v>
      </c>
      <c r="E980" s="5" t="s">
        <v>1824</v>
      </c>
      <c r="F980" s="5" t="s">
        <v>1825</v>
      </c>
      <c r="G980" s="2" t="str">
        <f t="shared" si="92"/>
        <v>Inscripció RSIPAC+Inscripció RGSEAA</v>
      </c>
    </row>
    <row r="981" spans="1:7" ht="33" customHeight="1" x14ac:dyDescent="0.3">
      <c r="A981" s="5" t="str">
        <f t="shared" si="94"/>
        <v>39</v>
      </c>
      <c r="B981" s="5" t="s">
        <v>1800</v>
      </c>
      <c r="C981" s="5" t="s">
        <v>1801</v>
      </c>
      <c r="D981" s="5" t="str">
        <f>"011400"</f>
        <v>011400</v>
      </c>
      <c r="E981" s="5" t="s">
        <v>1826</v>
      </c>
      <c r="F981" s="5" t="s">
        <v>1827</v>
      </c>
      <c r="G981" s="2" t="str">
        <f t="shared" si="92"/>
        <v>Inscripció RSIPAC+Inscripció RGSEAA</v>
      </c>
    </row>
    <row r="982" spans="1:7" ht="33" customHeight="1" x14ac:dyDescent="0.3">
      <c r="A982" s="5" t="str">
        <f t="shared" si="94"/>
        <v>39</v>
      </c>
      <c r="B982" s="5" t="s">
        <v>1800</v>
      </c>
      <c r="C982" s="5" t="s">
        <v>1801</v>
      </c>
      <c r="D982" s="5" t="str">
        <f>"011600"</f>
        <v>011600</v>
      </c>
      <c r="E982" s="5" t="s">
        <v>1828</v>
      </c>
      <c r="F982" s="5" t="s">
        <v>1829</v>
      </c>
      <c r="G982" s="2" t="str">
        <f t="shared" si="92"/>
        <v>Inscripció RSIPAC+Inscripció RGSEAA</v>
      </c>
    </row>
    <row r="983" spans="1:7" ht="33" customHeight="1" x14ac:dyDescent="0.3">
      <c r="A983" s="5" t="str">
        <f t="shared" si="94"/>
        <v>39</v>
      </c>
      <c r="B983" s="5" t="s">
        <v>1800</v>
      </c>
      <c r="C983" s="5" t="s">
        <v>1801</v>
      </c>
      <c r="D983" s="5" t="str">
        <f>"011700"</f>
        <v>011700</v>
      </c>
      <c r="E983" s="5" t="s">
        <v>1830</v>
      </c>
      <c r="F983" s="5" t="s">
        <v>1831</v>
      </c>
      <c r="G983" s="2" t="str">
        <f t="shared" si="92"/>
        <v>Inscripció RSIPAC+Inscripció RGSEAA</v>
      </c>
    </row>
    <row r="984" spans="1:7" ht="33" customHeight="1" x14ac:dyDescent="0.3">
      <c r="A984" s="5" t="str">
        <f t="shared" si="94"/>
        <v>39</v>
      </c>
      <c r="B984" s="5" t="s">
        <v>1800</v>
      </c>
      <c r="C984" s="5" t="s">
        <v>1801</v>
      </c>
      <c r="D984" s="5" t="str">
        <f>"011800"</f>
        <v>011800</v>
      </c>
      <c r="E984" s="5" t="s">
        <v>1832</v>
      </c>
      <c r="F984" s="5" t="s">
        <v>1833</v>
      </c>
      <c r="G984" s="2" t="str">
        <f t="shared" si="92"/>
        <v>Inscripció RSIPAC+Inscripció RGSEAA</v>
      </c>
    </row>
    <row r="985" spans="1:7" ht="33" customHeight="1" x14ac:dyDescent="0.3">
      <c r="A985" s="5" t="str">
        <f t="shared" si="94"/>
        <v>39</v>
      </c>
      <c r="B985" s="5" t="s">
        <v>1800</v>
      </c>
      <c r="C985" s="5" t="s">
        <v>1801</v>
      </c>
      <c r="D985" s="5" t="str">
        <f>"011900"</f>
        <v>011900</v>
      </c>
      <c r="E985" s="5" t="s">
        <v>1834</v>
      </c>
      <c r="F985" s="5" t="s">
        <v>1835</v>
      </c>
      <c r="G985" s="2" t="str">
        <f t="shared" si="92"/>
        <v>Inscripció RSIPAC+Inscripció RGSEAA</v>
      </c>
    </row>
    <row r="986" spans="1:7" ht="33" customHeight="1" x14ac:dyDescent="0.3">
      <c r="A986" s="5" t="str">
        <f t="shared" si="94"/>
        <v>39</v>
      </c>
      <c r="B986" s="5" t="s">
        <v>1800</v>
      </c>
      <c r="C986" s="5" t="s">
        <v>1801</v>
      </c>
      <c r="D986" s="5" t="str">
        <f>"012000"</f>
        <v>012000</v>
      </c>
      <c r="E986" s="5" t="s">
        <v>1836</v>
      </c>
      <c r="F986" s="5" t="s">
        <v>1837</v>
      </c>
      <c r="G986" s="2" t="str">
        <f t="shared" si="92"/>
        <v>Inscripció RSIPAC+Inscripció RGSEAA</v>
      </c>
    </row>
    <row r="987" spans="1:7" ht="33" customHeight="1" x14ac:dyDescent="0.3">
      <c r="A987" s="5" t="str">
        <f t="shared" si="94"/>
        <v>39</v>
      </c>
      <c r="B987" s="5" t="s">
        <v>1800</v>
      </c>
      <c r="C987" s="5" t="s">
        <v>1801</v>
      </c>
      <c r="D987" s="5" t="str">
        <f>"012100"</f>
        <v>012100</v>
      </c>
      <c r="E987" s="5" t="s">
        <v>1838</v>
      </c>
      <c r="F987" s="5" t="s">
        <v>1839</v>
      </c>
      <c r="G987" s="2" t="str">
        <f t="shared" si="92"/>
        <v>Inscripció RSIPAC+Inscripció RGSEAA</v>
      </c>
    </row>
    <row r="988" spans="1:7" ht="33" customHeight="1" x14ac:dyDescent="0.3">
      <c r="A988" s="5" t="str">
        <f t="shared" si="94"/>
        <v>39</v>
      </c>
      <c r="B988" s="5" t="s">
        <v>1800</v>
      </c>
      <c r="C988" s="5" t="s">
        <v>1801</v>
      </c>
      <c r="D988" s="5" t="str">
        <f>"050100"</f>
        <v>050100</v>
      </c>
      <c r="E988" s="5" t="s">
        <v>1840</v>
      </c>
      <c r="F988" s="5" t="s">
        <v>1841</v>
      </c>
      <c r="G988" s="2" t="str">
        <f t="shared" si="92"/>
        <v>Inscripció RSIPAC+Inscripció RGSEAA</v>
      </c>
    </row>
    <row r="989" spans="1:7" ht="33" customHeight="1" x14ac:dyDescent="0.3">
      <c r="A989" s="5" t="str">
        <f t="shared" si="94"/>
        <v>39</v>
      </c>
      <c r="B989" s="5" t="s">
        <v>1800</v>
      </c>
      <c r="C989" s="5" t="s">
        <v>1801</v>
      </c>
      <c r="D989" s="5" t="str">
        <f>"050200"</f>
        <v>050200</v>
      </c>
      <c r="E989" s="5" t="s">
        <v>1842</v>
      </c>
      <c r="F989" s="5" t="s">
        <v>1843</v>
      </c>
      <c r="G989" s="2" t="str">
        <f t="shared" si="92"/>
        <v>Inscripció RSIPAC+Inscripció RGSEAA</v>
      </c>
    </row>
    <row r="990" spans="1:7" ht="33" customHeight="1" x14ac:dyDescent="0.3">
      <c r="A990" s="5" t="str">
        <f t="shared" si="94"/>
        <v>39</v>
      </c>
      <c r="B990" s="5" t="s">
        <v>1800</v>
      </c>
      <c r="C990" s="5" t="s">
        <v>1801</v>
      </c>
      <c r="D990" s="5" t="str">
        <f>"050300"</f>
        <v>050300</v>
      </c>
      <c r="E990" s="5" t="s">
        <v>1844</v>
      </c>
      <c r="F990" s="5" t="s">
        <v>1845</v>
      </c>
      <c r="G990" s="2" t="str">
        <f t="shared" si="92"/>
        <v>Inscripció RSIPAC+Inscripció RGSEAA</v>
      </c>
    </row>
    <row r="991" spans="1:7" ht="33" customHeight="1" x14ac:dyDescent="0.3">
      <c r="A991" s="5" t="str">
        <f t="shared" si="94"/>
        <v>39</v>
      </c>
      <c r="B991" s="5" t="s">
        <v>1800</v>
      </c>
      <c r="C991" s="5" t="s">
        <v>1801</v>
      </c>
      <c r="D991" s="5" t="str">
        <f>"050400"</f>
        <v>050400</v>
      </c>
      <c r="E991" s="5" t="s">
        <v>1846</v>
      </c>
      <c r="F991" s="5" t="s">
        <v>1847</v>
      </c>
      <c r="G991" s="2" t="str">
        <f t="shared" si="92"/>
        <v>Inscripció RSIPAC+Inscripció RGSEAA</v>
      </c>
    </row>
    <row r="992" spans="1:7" ht="33" customHeight="1" x14ac:dyDescent="0.3">
      <c r="A992" s="5" t="str">
        <f t="shared" si="94"/>
        <v>39</v>
      </c>
      <c r="B992" s="5" t="s">
        <v>1800</v>
      </c>
      <c r="C992" s="5" t="s">
        <v>1801</v>
      </c>
      <c r="D992" s="5" t="str">
        <f>"050500"</f>
        <v>050500</v>
      </c>
      <c r="E992" s="5" t="s">
        <v>1848</v>
      </c>
      <c r="F992" s="5" t="s">
        <v>1849</v>
      </c>
      <c r="G992" s="2" t="str">
        <f t="shared" si="92"/>
        <v>Inscripció RSIPAC+Inscripció RGSEAA</v>
      </c>
    </row>
    <row r="993" spans="1:7" ht="33" customHeight="1" x14ac:dyDescent="0.3">
      <c r="A993" s="5" t="str">
        <f t="shared" si="94"/>
        <v>39</v>
      </c>
      <c r="B993" s="5" t="s">
        <v>1800</v>
      </c>
      <c r="C993" s="5" t="s">
        <v>1801</v>
      </c>
      <c r="D993" s="5" t="str">
        <f>"050600"</f>
        <v>050600</v>
      </c>
      <c r="E993" s="5" t="s">
        <v>1850</v>
      </c>
      <c r="F993" s="5" t="s">
        <v>1851</v>
      </c>
      <c r="G993" s="2" t="str">
        <f t="shared" si="92"/>
        <v>Inscripció RSIPAC+Inscripció RGSEAA</v>
      </c>
    </row>
    <row r="994" spans="1:7" ht="33" customHeight="1" x14ac:dyDescent="0.3">
      <c r="A994" s="5" t="str">
        <f t="shared" si="94"/>
        <v>39</v>
      </c>
      <c r="B994" s="5" t="s">
        <v>1800</v>
      </c>
      <c r="C994" s="5" t="s">
        <v>1801</v>
      </c>
      <c r="D994" s="5" t="str">
        <f>"050700"</f>
        <v>050700</v>
      </c>
      <c r="E994" s="5" t="s">
        <v>1852</v>
      </c>
      <c r="F994" s="5" t="s">
        <v>1853</v>
      </c>
      <c r="G994" s="2" t="str">
        <f t="shared" si="92"/>
        <v>Inscripció RSIPAC+Inscripció RGSEAA</v>
      </c>
    </row>
    <row r="995" spans="1:7" ht="33" customHeight="1" x14ac:dyDescent="0.3">
      <c r="A995" s="5" t="str">
        <f t="shared" si="94"/>
        <v>39</v>
      </c>
      <c r="B995" s="5" t="s">
        <v>1800</v>
      </c>
      <c r="C995" s="5" t="s">
        <v>1801</v>
      </c>
      <c r="D995" s="5" t="str">
        <f>"050800"</f>
        <v>050800</v>
      </c>
      <c r="E995" s="5" t="s">
        <v>1854</v>
      </c>
      <c r="F995" s="5" t="s">
        <v>1855</v>
      </c>
      <c r="G995" s="2" t="str">
        <f t="shared" si="92"/>
        <v>Inscripció RSIPAC+Inscripció RGSEAA</v>
      </c>
    </row>
    <row r="996" spans="1:7" ht="33" customHeight="1" x14ac:dyDescent="0.3">
      <c r="A996" s="5" t="str">
        <f t="shared" si="94"/>
        <v>39</v>
      </c>
      <c r="B996" s="5" t="s">
        <v>1800</v>
      </c>
      <c r="C996" s="5" t="s">
        <v>1801</v>
      </c>
      <c r="D996" s="5" t="str">
        <f>"050900"</f>
        <v>050900</v>
      </c>
      <c r="E996" s="5" t="s">
        <v>1856</v>
      </c>
      <c r="F996" s="5" t="s">
        <v>1857</v>
      </c>
      <c r="G996" s="2" t="str">
        <f t="shared" si="92"/>
        <v>Inscripció RSIPAC+Inscripció RGSEAA</v>
      </c>
    </row>
    <row r="997" spans="1:7" ht="33" customHeight="1" x14ac:dyDescent="0.3">
      <c r="A997" s="5" t="str">
        <f t="shared" si="94"/>
        <v>39</v>
      </c>
      <c r="B997" s="5" t="s">
        <v>1800</v>
      </c>
      <c r="C997" s="5" t="s">
        <v>1801</v>
      </c>
      <c r="D997" s="5" t="str">
        <f>"051000"</f>
        <v>051000</v>
      </c>
      <c r="E997" s="5" t="s">
        <v>1858</v>
      </c>
      <c r="F997" s="5" t="s">
        <v>1859</v>
      </c>
      <c r="G997" s="2" t="str">
        <f t="shared" si="92"/>
        <v>Inscripció RSIPAC+Inscripció RGSEAA</v>
      </c>
    </row>
    <row r="998" spans="1:7" ht="33" customHeight="1" x14ac:dyDescent="0.3">
      <c r="A998" s="5" t="str">
        <f t="shared" si="94"/>
        <v>39</v>
      </c>
      <c r="B998" s="5" t="s">
        <v>1800</v>
      </c>
      <c r="C998" s="5" t="s">
        <v>1801</v>
      </c>
      <c r="D998" s="5" t="str">
        <f>"051100"</f>
        <v>051100</v>
      </c>
      <c r="E998" s="5" t="s">
        <v>1860</v>
      </c>
      <c r="F998" s="5" t="s">
        <v>1861</v>
      </c>
      <c r="G998" s="2" t="str">
        <f t="shared" si="92"/>
        <v>Inscripció RSIPAC+Inscripció RGSEAA</v>
      </c>
    </row>
    <row r="999" spans="1:7" ht="33" customHeight="1" x14ac:dyDescent="0.3">
      <c r="A999" s="5" t="str">
        <f t="shared" si="94"/>
        <v>39</v>
      </c>
      <c r="B999" s="5" t="s">
        <v>1800</v>
      </c>
      <c r="C999" s="5" t="s">
        <v>1801</v>
      </c>
      <c r="D999" s="5" t="str">
        <f>"051200"</f>
        <v>051200</v>
      </c>
      <c r="E999" s="5" t="s">
        <v>1862</v>
      </c>
      <c r="F999" s="5" t="s">
        <v>1863</v>
      </c>
      <c r="G999" s="2" t="str">
        <f t="shared" si="92"/>
        <v>Inscripció RSIPAC+Inscripció RGSEAA</v>
      </c>
    </row>
    <row r="1000" spans="1:7" ht="33" customHeight="1" x14ac:dyDescent="0.3">
      <c r="A1000" s="5" t="str">
        <f t="shared" si="94"/>
        <v>39</v>
      </c>
      <c r="B1000" s="5" t="s">
        <v>1800</v>
      </c>
      <c r="C1000" s="5" t="s">
        <v>1801</v>
      </c>
      <c r="D1000" s="5" t="str">
        <f>"051400"</f>
        <v>051400</v>
      </c>
      <c r="E1000" s="5" t="s">
        <v>1864</v>
      </c>
      <c r="F1000" s="5" t="s">
        <v>1865</v>
      </c>
      <c r="G1000" s="2" t="str">
        <f t="shared" ref="G1000:G1010" si="95">"Inscripció RSIPAC+Inscripció RGSEAA"</f>
        <v>Inscripció RSIPAC+Inscripció RGSEAA</v>
      </c>
    </row>
    <row r="1001" spans="1:7" ht="33" customHeight="1" x14ac:dyDescent="0.3">
      <c r="A1001" s="5" t="str">
        <f t="shared" si="94"/>
        <v>39</v>
      </c>
      <c r="B1001" s="5" t="s">
        <v>1800</v>
      </c>
      <c r="C1001" s="5" t="s">
        <v>1801</v>
      </c>
      <c r="D1001" s="5" t="str">
        <f>"051600"</f>
        <v>051600</v>
      </c>
      <c r="E1001" s="5" t="s">
        <v>1866</v>
      </c>
      <c r="F1001" s="5" t="s">
        <v>1867</v>
      </c>
      <c r="G1001" s="2" t="str">
        <f t="shared" si="95"/>
        <v>Inscripció RSIPAC+Inscripció RGSEAA</v>
      </c>
    </row>
    <row r="1002" spans="1:7" ht="33" customHeight="1" x14ac:dyDescent="0.3">
      <c r="A1002" s="5" t="str">
        <f t="shared" si="94"/>
        <v>39</v>
      </c>
      <c r="B1002" s="5" t="s">
        <v>1800</v>
      </c>
      <c r="C1002" s="5" t="s">
        <v>1801</v>
      </c>
      <c r="D1002" s="5" t="str">
        <f>"051700"</f>
        <v>051700</v>
      </c>
      <c r="E1002" s="5" t="s">
        <v>1868</v>
      </c>
      <c r="F1002" s="5" t="s">
        <v>1869</v>
      </c>
      <c r="G1002" s="2" t="str">
        <f t="shared" si="95"/>
        <v>Inscripció RSIPAC+Inscripció RGSEAA</v>
      </c>
    </row>
    <row r="1003" spans="1:7" ht="33" customHeight="1" x14ac:dyDescent="0.3">
      <c r="A1003" s="5" t="str">
        <f t="shared" si="94"/>
        <v>39</v>
      </c>
      <c r="B1003" s="5" t="s">
        <v>1800</v>
      </c>
      <c r="C1003" s="5" t="s">
        <v>1801</v>
      </c>
      <c r="D1003" s="5" t="str">
        <f>"051800"</f>
        <v>051800</v>
      </c>
      <c r="E1003" s="5" t="s">
        <v>1870</v>
      </c>
      <c r="F1003" s="5" t="s">
        <v>1871</v>
      </c>
      <c r="G1003" s="2" t="str">
        <f t="shared" si="95"/>
        <v>Inscripció RSIPAC+Inscripció RGSEAA</v>
      </c>
    </row>
    <row r="1004" spans="1:7" ht="33" customHeight="1" x14ac:dyDescent="0.3">
      <c r="A1004" s="5" t="str">
        <f t="shared" si="94"/>
        <v>39</v>
      </c>
      <c r="B1004" s="5" t="s">
        <v>1800</v>
      </c>
      <c r="C1004" s="5" t="s">
        <v>1801</v>
      </c>
      <c r="D1004" s="5" t="str">
        <f>"051900"</f>
        <v>051900</v>
      </c>
      <c r="E1004" s="5" t="s">
        <v>1872</v>
      </c>
      <c r="F1004" s="5" t="s">
        <v>1873</v>
      </c>
      <c r="G1004" s="2" t="str">
        <f t="shared" si="95"/>
        <v>Inscripció RSIPAC+Inscripció RGSEAA</v>
      </c>
    </row>
    <row r="1005" spans="1:7" ht="33" customHeight="1" x14ac:dyDescent="0.3">
      <c r="A1005" s="5" t="str">
        <f t="shared" si="94"/>
        <v>39</v>
      </c>
      <c r="B1005" s="5" t="s">
        <v>1800</v>
      </c>
      <c r="C1005" s="5" t="s">
        <v>1801</v>
      </c>
      <c r="D1005" s="5" t="str">
        <f>"052000"</f>
        <v>052000</v>
      </c>
      <c r="E1005" s="5" t="s">
        <v>1874</v>
      </c>
      <c r="F1005" s="5" t="s">
        <v>1875</v>
      </c>
      <c r="G1005" s="2" t="str">
        <f t="shared" si="95"/>
        <v>Inscripció RSIPAC+Inscripció RGSEAA</v>
      </c>
    </row>
    <row r="1006" spans="1:7" ht="33" customHeight="1" x14ac:dyDescent="0.3">
      <c r="A1006" s="5" t="str">
        <f t="shared" si="94"/>
        <v>39</v>
      </c>
      <c r="B1006" s="5" t="s">
        <v>1800</v>
      </c>
      <c r="C1006" s="5" t="s">
        <v>1801</v>
      </c>
      <c r="D1006" s="5" t="str">
        <f>"052100"</f>
        <v>052100</v>
      </c>
      <c r="E1006" s="5" t="s">
        <v>1876</v>
      </c>
      <c r="F1006" s="5" t="s">
        <v>1877</v>
      </c>
      <c r="G1006" s="2" t="str">
        <f t="shared" si="95"/>
        <v>Inscripció RSIPAC+Inscripció RGSEAA</v>
      </c>
    </row>
    <row r="1007" spans="1:7" ht="33" customHeight="1" x14ac:dyDescent="0.3">
      <c r="A1007" s="5" t="str">
        <f t="shared" si="94"/>
        <v>39</v>
      </c>
      <c r="B1007" s="5" t="s">
        <v>1800</v>
      </c>
      <c r="C1007" s="5" t="s">
        <v>1801</v>
      </c>
      <c r="D1007" s="5" t="str">
        <f>"052200"</f>
        <v>052200</v>
      </c>
      <c r="E1007" s="5" t="s">
        <v>1878</v>
      </c>
      <c r="F1007" s="5" t="s">
        <v>1879</v>
      </c>
      <c r="G1007" s="2" t="str">
        <f t="shared" si="95"/>
        <v>Inscripció RSIPAC+Inscripció RGSEAA</v>
      </c>
    </row>
    <row r="1008" spans="1:7" ht="33" customHeight="1" x14ac:dyDescent="0.3">
      <c r="A1008" s="5" t="str">
        <f t="shared" ref="A1008:A1012" si="96">"40"</f>
        <v>40</v>
      </c>
      <c r="B1008" s="5" t="s">
        <v>1880</v>
      </c>
      <c r="C1008" s="5" t="s">
        <v>1881</v>
      </c>
      <c r="D1008" s="5" t="str">
        <f>"020200"</f>
        <v>020200</v>
      </c>
      <c r="E1008" s="5" t="s">
        <v>1882</v>
      </c>
      <c r="F1008" s="5" t="s">
        <v>1883</v>
      </c>
      <c r="G1008" s="2" t="str">
        <f t="shared" si="95"/>
        <v>Inscripció RSIPAC+Inscripció RGSEAA</v>
      </c>
    </row>
    <row r="1009" spans="1:7" ht="33" customHeight="1" x14ac:dyDescent="0.3">
      <c r="A1009" s="5" t="str">
        <f t="shared" si="96"/>
        <v>40</v>
      </c>
      <c r="B1009" s="5" t="s">
        <v>1880</v>
      </c>
      <c r="C1009" s="5" t="s">
        <v>1881</v>
      </c>
      <c r="D1009" s="5" t="str">
        <f>"030200"</f>
        <v>030200</v>
      </c>
      <c r="E1009" s="5" t="s">
        <v>1884</v>
      </c>
      <c r="F1009" s="5" t="s">
        <v>1885</v>
      </c>
      <c r="G1009" s="2" t="str">
        <f t="shared" si="95"/>
        <v>Inscripció RSIPAC+Inscripció RGSEAA</v>
      </c>
    </row>
    <row r="1010" spans="1:7" ht="33" customHeight="1" x14ac:dyDescent="0.3">
      <c r="A1010" s="5" t="str">
        <f t="shared" si="96"/>
        <v>40</v>
      </c>
      <c r="B1010" s="5" t="s">
        <v>1880</v>
      </c>
      <c r="C1010" s="5" t="s">
        <v>1881</v>
      </c>
      <c r="D1010" s="5" t="str">
        <f>"040200"</f>
        <v>040200</v>
      </c>
      <c r="E1010" s="5" t="s">
        <v>1886</v>
      </c>
      <c r="F1010" s="5" t="s">
        <v>1887</v>
      </c>
      <c r="G1010" s="2" t="str">
        <f t="shared" si="95"/>
        <v>Inscripció RSIPAC+Inscripció RGSEAA</v>
      </c>
    </row>
    <row r="1011" spans="1:7" ht="33" customHeight="1" x14ac:dyDescent="0.3">
      <c r="A1011" s="5" t="str">
        <f t="shared" si="96"/>
        <v>40</v>
      </c>
      <c r="B1011" s="5" t="s">
        <v>1880</v>
      </c>
      <c r="C1011" s="5" t="s">
        <v>1881</v>
      </c>
      <c r="D1011" s="5" t="str">
        <f>"049700"</f>
        <v>049700</v>
      </c>
      <c r="E1011" s="5" t="s">
        <v>1888</v>
      </c>
      <c r="F1011" s="5" t="s">
        <v>1889</v>
      </c>
      <c r="G1011" s="2" t="str">
        <f t="shared" ref="G1011:G1022" si="97">"Autorització+Inscripció RSIPAC+Inscripció RGSEAA"</f>
        <v>Autorització+Inscripció RSIPAC+Inscripció RGSEAA</v>
      </c>
    </row>
    <row r="1012" spans="1:7" ht="33" customHeight="1" x14ac:dyDescent="0.3">
      <c r="A1012" s="5" t="str">
        <f t="shared" si="96"/>
        <v>40</v>
      </c>
      <c r="B1012" s="5" t="s">
        <v>1880</v>
      </c>
      <c r="C1012" s="5" t="s">
        <v>1881</v>
      </c>
      <c r="D1012" s="5" t="str">
        <f>"049710"</f>
        <v>049710</v>
      </c>
      <c r="E1012" s="5" t="s">
        <v>1890</v>
      </c>
      <c r="F1012" s="5" t="s">
        <v>1891</v>
      </c>
      <c r="G1012" s="2" t="str">
        <f t="shared" si="97"/>
        <v>Autorització+Inscripció RSIPAC+Inscripció RGSEAA</v>
      </c>
    </row>
    <row r="1013" spans="1:7" ht="33" customHeight="1" x14ac:dyDescent="0.3">
      <c r="A1013" s="5" t="str">
        <f t="shared" ref="A1013:A1035" si="98">"40"</f>
        <v>40</v>
      </c>
      <c r="B1013" s="5" t="s">
        <v>1880</v>
      </c>
      <c r="C1013" s="5" t="s">
        <v>1881</v>
      </c>
      <c r="D1013" s="5" t="str">
        <f>"049712"</f>
        <v>049712</v>
      </c>
      <c r="E1013" s="5" t="s">
        <v>1892</v>
      </c>
      <c r="F1013" s="5" t="s">
        <v>1892</v>
      </c>
      <c r="G1013" s="2" t="str">
        <f t="shared" si="97"/>
        <v>Autorització+Inscripció RSIPAC+Inscripció RGSEAA</v>
      </c>
    </row>
    <row r="1014" spans="1:7" ht="33" customHeight="1" x14ac:dyDescent="0.3">
      <c r="A1014" s="5" t="str">
        <f t="shared" si="98"/>
        <v>40</v>
      </c>
      <c r="B1014" s="5" t="s">
        <v>1880</v>
      </c>
      <c r="C1014" s="5" t="s">
        <v>1881</v>
      </c>
      <c r="D1014" s="5" t="str">
        <f>"049714"</f>
        <v>049714</v>
      </c>
      <c r="E1014" s="5" t="s">
        <v>1893</v>
      </c>
      <c r="F1014" s="5" t="s">
        <v>1894</v>
      </c>
      <c r="G1014" s="2" t="str">
        <f t="shared" si="97"/>
        <v>Autorització+Inscripció RSIPAC+Inscripció RGSEAA</v>
      </c>
    </row>
    <row r="1015" spans="1:7" ht="33" customHeight="1" x14ac:dyDescent="0.3">
      <c r="A1015" s="5" t="str">
        <f t="shared" si="98"/>
        <v>40</v>
      </c>
      <c r="B1015" s="5" t="s">
        <v>1880</v>
      </c>
      <c r="C1015" s="5" t="s">
        <v>1881</v>
      </c>
      <c r="D1015" s="5" t="str">
        <f>"049715"</f>
        <v>049715</v>
      </c>
      <c r="E1015" s="5" t="s">
        <v>1895</v>
      </c>
      <c r="F1015" s="5" t="s">
        <v>1896</v>
      </c>
      <c r="G1015" s="2" t="str">
        <f t="shared" si="97"/>
        <v>Autorització+Inscripció RSIPAC+Inscripció RGSEAA</v>
      </c>
    </row>
    <row r="1016" spans="1:7" ht="33" customHeight="1" x14ac:dyDescent="0.3">
      <c r="A1016" s="5" t="str">
        <f t="shared" si="98"/>
        <v>40</v>
      </c>
      <c r="B1016" s="5" t="s">
        <v>1880</v>
      </c>
      <c r="C1016" s="5" t="s">
        <v>1881</v>
      </c>
      <c r="D1016" s="5" t="str">
        <f>"049726"</f>
        <v>049726</v>
      </c>
      <c r="E1016" s="5" t="s">
        <v>1897</v>
      </c>
      <c r="F1016" s="5" t="s">
        <v>1898</v>
      </c>
      <c r="G1016" s="2" t="str">
        <f t="shared" si="97"/>
        <v>Autorització+Inscripció RSIPAC+Inscripció RGSEAA</v>
      </c>
    </row>
    <row r="1017" spans="1:7" ht="33" customHeight="1" x14ac:dyDescent="0.3">
      <c r="A1017" s="5" t="str">
        <f t="shared" si="98"/>
        <v>40</v>
      </c>
      <c r="B1017" s="5" t="s">
        <v>1880</v>
      </c>
      <c r="C1017" s="5" t="s">
        <v>1881</v>
      </c>
      <c r="D1017" s="5" t="str">
        <f>"049800"</f>
        <v>049800</v>
      </c>
      <c r="E1017" s="5" t="s">
        <v>1899</v>
      </c>
      <c r="F1017" s="5" t="s">
        <v>1900</v>
      </c>
      <c r="G1017" s="2" t="str">
        <f t="shared" si="97"/>
        <v>Autorització+Inscripció RSIPAC+Inscripció RGSEAA</v>
      </c>
    </row>
    <row r="1018" spans="1:7" ht="33" customHeight="1" x14ac:dyDescent="0.3">
      <c r="A1018" s="5" t="str">
        <f t="shared" si="98"/>
        <v>40</v>
      </c>
      <c r="B1018" s="5" t="s">
        <v>1880</v>
      </c>
      <c r="C1018" s="5" t="s">
        <v>1881</v>
      </c>
      <c r="D1018" s="5" t="str">
        <f>"049810"</f>
        <v>049810</v>
      </c>
      <c r="E1018" s="5" t="s">
        <v>1890</v>
      </c>
      <c r="F1018" s="5" t="s">
        <v>1891</v>
      </c>
      <c r="G1018" s="2" t="str">
        <f t="shared" si="97"/>
        <v>Autorització+Inscripció RSIPAC+Inscripció RGSEAA</v>
      </c>
    </row>
    <row r="1019" spans="1:7" ht="33" customHeight="1" x14ac:dyDescent="0.3">
      <c r="A1019" s="5" t="str">
        <f t="shared" si="98"/>
        <v>40</v>
      </c>
      <c r="B1019" s="5" t="s">
        <v>1880</v>
      </c>
      <c r="C1019" s="5" t="s">
        <v>1881</v>
      </c>
      <c r="D1019" s="5" t="str">
        <f>"049812"</f>
        <v>049812</v>
      </c>
      <c r="E1019" s="5" t="s">
        <v>1892</v>
      </c>
      <c r="F1019" s="5" t="s">
        <v>1892</v>
      </c>
      <c r="G1019" s="2" t="str">
        <f t="shared" si="97"/>
        <v>Autorització+Inscripció RSIPAC+Inscripció RGSEAA</v>
      </c>
    </row>
    <row r="1020" spans="1:7" ht="33" customHeight="1" x14ac:dyDescent="0.3">
      <c r="A1020" s="5" t="str">
        <f t="shared" si="98"/>
        <v>40</v>
      </c>
      <c r="B1020" s="5" t="s">
        <v>1880</v>
      </c>
      <c r="C1020" s="5" t="s">
        <v>1881</v>
      </c>
      <c r="D1020" s="5" t="str">
        <f>"049814"</f>
        <v>049814</v>
      </c>
      <c r="E1020" s="5" t="s">
        <v>1893</v>
      </c>
      <c r="F1020" s="5" t="s">
        <v>1894</v>
      </c>
      <c r="G1020" s="2" t="str">
        <f t="shared" si="97"/>
        <v>Autorització+Inscripció RSIPAC+Inscripció RGSEAA</v>
      </c>
    </row>
    <row r="1021" spans="1:7" ht="33" customHeight="1" x14ac:dyDescent="0.3">
      <c r="A1021" s="5" t="str">
        <f t="shared" si="98"/>
        <v>40</v>
      </c>
      <c r="B1021" s="5" t="s">
        <v>1880</v>
      </c>
      <c r="C1021" s="5" t="s">
        <v>1881</v>
      </c>
      <c r="D1021" s="5" t="str">
        <f>"049815"</f>
        <v>049815</v>
      </c>
      <c r="E1021" s="5" t="s">
        <v>1895</v>
      </c>
      <c r="F1021" s="5" t="s">
        <v>1896</v>
      </c>
      <c r="G1021" s="2" t="str">
        <f t="shared" si="97"/>
        <v>Autorització+Inscripció RSIPAC+Inscripció RGSEAA</v>
      </c>
    </row>
    <row r="1022" spans="1:7" ht="33" customHeight="1" x14ac:dyDescent="0.3">
      <c r="A1022" s="5" t="str">
        <f t="shared" si="98"/>
        <v>40</v>
      </c>
      <c r="B1022" s="5" t="s">
        <v>1880</v>
      </c>
      <c r="C1022" s="5" t="s">
        <v>1881</v>
      </c>
      <c r="D1022" s="5" t="str">
        <f>"049826"</f>
        <v>049826</v>
      </c>
      <c r="E1022" s="5" t="s">
        <v>1897</v>
      </c>
      <c r="F1022" s="5" t="s">
        <v>1898</v>
      </c>
      <c r="G1022" s="2" t="str">
        <f t="shared" si="97"/>
        <v>Autorització+Inscripció RSIPAC+Inscripció RGSEAA</v>
      </c>
    </row>
    <row r="1023" spans="1:7" ht="33" customHeight="1" x14ac:dyDescent="0.3">
      <c r="A1023" s="5" t="str">
        <f t="shared" si="98"/>
        <v>40</v>
      </c>
      <c r="B1023" s="5" t="s">
        <v>1880</v>
      </c>
      <c r="C1023" s="5" t="s">
        <v>1881</v>
      </c>
      <c r="D1023" s="5" t="str">
        <f>"050200"</f>
        <v>050200</v>
      </c>
      <c r="E1023" s="5" t="s">
        <v>1901</v>
      </c>
      <c r="F1023" s="5" t="s">
        <v>1902</v>
      </c>
      <c r="G1023" s="2" t="str">
        <f t="shared" ref="G1023:G1024" si="99">"Inscripció RSIPAC+Inscripció RGSEAA"</f>
        <v>Inscripció RSIPAC+Inscripció RGSEAA</v>
      </c>
    </row>
    <row r="1024" spans="1:7" ht="33" customHeight="1" x14ac:dyDescent="0.3">
      <c r="A1024" s="5" t="str">
        <f t="shared" si="98"/>
        <v>40</v>
      </c>
      <c r="B1024" s="5" t="s">
        <v>1880</v>
      </c>
      <c r="C1024" s="5" t="s">
        <v>1881</v>
      </c>
      <c r="D1024" s="5" t="str">
        <f>"060300"</f>
        <v>060300</v>
      </c>
      <c r="E1024" s="5" t="s">
        <v>1903</v>
      </c>
      <c r="F1024" s="5" t="s">
        <v>1904</v>
      </c>
      <c r="G1024" s="2" t="str">
        <f t="shared" si="99"/>
        <v>Inscripció RSIPAC+Inscripció RGSEAA</v>
      </c>
    </row>
    <row r="1025" spans="1:7" ht="33" customHeight="1" x14ac:dyDescent="0.3">
      <c r="A1025" s="5" t="str">
        <f t="shared" si="98"/>
        <v>40</v>
      </c>
      <c r="B1025" s="5" t="s">
        <v>1880</v>
      </c>
      <c r="C1025" s="5" t="s">
        <v>1881</v>
      </c>
      <c r="D1025" s="5" t="str">
        <f>"060310"</f>
        <v>060310</v>
      </c>
      <c r="E1025" s="5" t="s">
        <v>1905</v>
      </c>
      <c r="F1025" s="5" t="s">
        <v>1906</v>
      </c>
      <c r="G1025" s="2" t="str">
        <f t="shared" ref="G1025:G1026" si="100">"Autorització+Inscripció RSIPAC+Inscripció RGSEAA"</f>
        <v>Autorització+Inscripció RSIPAC+Inscripció RGSEAA</v>
      </c>
    </row>
    <row r="1026" spans="1:7" ht="33" customHeight="1" x14ac:dyDescent="0.3">
      <c r="A1026" s="5" t="str">
        <f t="shared" si="98"/>
        <v>40</v>
      </c>
      <c r="B1026" s="5" t="s">
        <v>1880</v>
      </c>
      <c r="C1026" s="5" t="s">
        <v>1881</v>
      </c>
      <c r="D1026" s="5" t="str">
        <f>"060312"</f>
        <v>060312</v>
      </c>
      <c r="E1026" s="5" t="s">
        <v>1907</v>
      </c>
      <c r="F1026" s="5" t="s">
        <v>1907</v>
      </c>
      <c r="G1026" s="2" t="str">
        <f t="shared" si="100"/>
        <v>Autorització+Inscripció RSIPAC+Inscripció RGSEAA</v>
      </c>
    </row>
    <row r="1027" spans="1:7" ht="33" customHeight="1" x14ac:dyDescent="0.3">
      <c r="A1027" s="5" t="str">
        <f t="shared" si="98"/>
        <v>40</v>
      </c>
      <c r="B1027" s="5" t="s">
        <v>1880</v>
      </c>
      <c r="C1027" s="5" t="s">
        <v>1881</v>
      </c>
      <c r="D1027" s="5" t="str">
        <f>"060321"</f>
        <v>060321</v>
      </c>
      <c r="E1027" s="5" t="s">
        <v>1908</v>
      </c>
      <c r="F1027" s="5" t="s">
        <v>1909</v>
      </c>
      <c r="G1027" s="2" t="str">
        <f>"Inscripció RSIPAC+Inscripció RGSEAA"</f>
        <v>Inscripció RSIPAC+Inscripció RGSEAA</v>
      </c>
    </row>
    <row r="1028" spans="1:7" ht="33" customHeight="1" x14ac:dyDescent="0.3">
      <c r="A1028" s="5" t="str">
        <f t="shared" si="98"/>
        <v>40</v>
      </c>
      <c r="B1028" s="5" t="s">
        <v>1880</v>
      </c>
      <c r="C1028" s="5" t="s">
        <v>1881</v>
      </c>
      <c r="D1028" s="5" t="str">
        <f>"060400"</f>
        <v>060400</v>
      </c>
      <c r="E1028" s="5" t="s">
        <v>1910</v>
      </c>
      <c r="F1028" s="5" t="s">
        <v>1911</v>
      </c>
      <c r="G1028" s="2" t="str">
        <f t="shared" ref="G1028:G1033" si="101">"Autorització+Inscripció RSIPAC+Inscripció RGSEAA"</f>
        <v>Autorització+Inscripció RSIPAC+Inscripció RGSEAA</v>
      </c>
    </row>
    <row r="1029" spans="1:7" ht="33" customHeight="1" x14ac:dyDescent="0.3">
      <c r="A1029" s="5" t="str">
        <f t="shared" si="98"/>
        <v>40</v>
      </c>
      <c r="B1029" s="5" t="s">
        <v>1880</v>
      </c>
      <c r="C1029" s="5" t="s">
        <v>1881</v>
      </c>
      <c r="D1029" s="5" t="str">
        <f>"060410"</f>
        <v>060410</v>
      </c>
      <c r="E1029" s="5" t="s">
        <v>1890</v>
      </c>
      <c r="F1029" s="5" t="s">
        <v>1891</v>
      </c>
      <c r="G1029" s="2" t="str">
        <f t="shared" si="101"/>
        <v>Autorització+Inscripció RSIPAC+Inscripció RGSEAA</v>
      </c>
    </row>
    <row r="1030" spans="1:7" ht="33" customHeight="1" x14ac:dyDescent="0.3">
      <c r="A1030" s="5" t="str">
        <f t="shared" si="98"/>
        <v>40</v>
      </c>
      <c r="B1030" s="5" t="s">
        <v>1880</v>
      </c>
      <c r="C1030" s="5" t="s">
        <v>1881</v>
      </c>
      <c r="D1030" s="5" t="str">
        <f>"060412"</f>
        <v>060412</v>
      </c>
      <c r="E1030" s="5" t="s">
        <v>1892</v>
      </c>
      <c r="F1030" s="5" t="s">
        <v>1892</v>
      </c>
      <c r="G1030" s="2" t="str">
        <f t="shared" si="101"/>
        <v>Autorització+Inscripció RSIPAC+Inscripció RGSEAA</v>
      </c>
    </row>
    <row r="1031" spans="1:7" ht="33" customHeight="1" x14ac:dyDescent="0.3">
      <c r="A1031" s="5" t="str">
        <f t="shared" si="98"/>
        <v>40</v>
      </c>
      <c r="B1031" s="5" t="s">
        <v>1880</v>
      </c>
      <c r="C1031" s="5" t="s">
        <v>1881</v>
      </c>
      <c r="D1031" s="5" t="str">
        <f>"060414"</f>
        <v>060414</v>
      </c>
      <c r="E1031" s="5" t="s">
        <v>1893</v>
      </c>
      <c r="F1031" s="5" t="s">
        <v>1894</v>
      </c>
      <c r="G1031" s="2" t="str">
        <f t="shared" si="101"/>
        <v>Autorització+Inscripció RSIPAC+Inscripció RGSEAA</v>
      </c>
    </row>
    <row r="1032" spans="1:7" ht="33" customHeight="1" x14ac:dyDescent="0.3">
      <c r="A1032" s="5" t="str">
        <f t="shared" si="98"/>
        <v>40</v>
      </c>
      <c r="B1032" s="5" t="s">
        <v>1880</v>
      </c>
      <c r="C1032" s="5" t="s">
        <v>1881</v>
      </c>
      <c r="D1032" s="5" t="str">
        <f>"060415"</f>
        <v>060415</v>
      </c>
      <c r="E1032" s="5" t="s">
        <v>1895</v>
      </c>
      <c r="F1032" s="5" t="s">
        <v>1896</v>
      </c>
      <c r="G1032" s="2" t="str">
        <f t="shared" si="101"/>
        <v>Autorització+Inscripció RSIPAC+Inscripció RGSEAA</v>
      </c>
    </row>
    <row r="1033" spans="1:7" ht="33" customHeight="1" x14ac:dyDescent="0.3">
      <c r="A1033" s="5" t="str">
        <f t="shared" si="98"/>
        <v>40</v>
      </c>
      <c r="B1033" s="5" t="s">
        <v>1880</v>
      </c>
      <c r="C1033" s="5" t="s">
        <v>1881</v>
      </c>
      <c r="D1033" s="5" t="str">
        <f>"060426"</f>
        <v>060426</v>
      </c>
      <c r="E1033" s="5" t="s">
        <v>1897</v>
      </c>
      <c r="F1033" s="5" t="s">
        <v>1898</v>
      </c>
      <c r="G1033" s="2" t="str">
        <f t="shared" si="101"/>
        <v>Autorització+Inscripció RSIPAC+Inscripció RGSEAA</v>
      </c>
    </row>
    <row r="1034" spans="1:7" ht="33" customHeight="1" x14ac:dyDescent="0.3">
      <c r="A1034" s="5" t="str">
        <f t="shared" si="98"/>
        <v>40</v>
      </c>
      <c r="B1034" s="5" t="s">
        <v>1880</v>
      </c>
      <c r="C1034" s="5" t="s">
        <v>1881</v>
      </c>
      <c r="D1034" s="5" t="str">
        <f>"060500"</f>
        <v>060500</v>
      </c>
      <c r="E1034" s="5" t="s">
        <v>1912</v>
      </c>
      <c r="F1034" s="5" t="s">
        <v>1913</v>
      </c>
      <c r="G1034" s="2" t="str">
        <f t="shared" ref="G1034:G1037" si="102">"Inscripció RSIPAC+Inscripció RGSEAA"</f>
        <v>Inscripció RSIPAC+Inscripció RGSEAA</v>
      </c>
    </row>
    <row r="1035" spans="1:7" ht="33" customHeight="1" x14ac:dyDescent="0.3">
      <c r="A1035" s="5" t="str">
        <f t="shared" si="98"/>
        <v>40</v>
      </c>
      <c r="B1035" s="5" t="s">
        <v>1880</v>
      </c>
      <c r="C1035" s="5" t="s">
        <v>1881</v>
      </c>
      <c r="D1035" s="5" t="str">
        <f>"060600"</f>
        <v>060600</v>
      </c>
      <c r="E1035" s="5" t="s">
        <v>1914</v>
      </c>
      <c r="F1035" s="5" t="s">
        <v>1915</v>
      </c>
      <c r="G1035" s="2" t="str">
        <f t="shared" si="102"/>
        <v>Inscripció RSIPAC+Inscripció RGSEAA</v>
      </c>
    </row>
    <row r="1036" spans="1:7" ht="33" customHeight="1" x14ac:dyDescent="0.3">
      <c r="A1036" s="5" t="str">
        <f t="shared" ref="A1036:A1045" si="103">"40"</f>
        <v>40</v>
      </c>
      <c r="B1036" s="5" t="s">
        <v>1880</v>
      </c>
      <c r="C1036" s="5" t="s">
        <v>1881</v>
      </c>
      <c r="D1036" s="5" t="str">
        <f>"060700"</f>
        <v>060700</v>
      </c>
      <c r="E1036" s="5" t="s">
        <v>1916</v>
      </c>
      <c r="F1036" s="5" t="s">
        <v>1917</v>
      </c>
      <c r="G1036" s="2" t="str">
        <f t="shared" si="102"/>
        <v>Inscripció RSIPAC+Inscripció RGSEAA</v>
      </c>
    </row>
    <row r="1037" spans="1:7" ht="33" customHeight="1" x14ac:dyDescent="0.3">
      <c r="A1037" s="5" t="str">
        <f t="shared" si="103"/>
        <v>40</v>
      </c>
      <c r="B1037" s="5" t="s">
        <v>1880</v>
      </c>
      <c r="C1037" s="5" t="s">
        <v>1881</v>
      </c>
      <c r="D1037" s="5" t="str">
        <f>"060800"</f>
        <v>060800</v>
      </c>
      <c r="E1037" s="5" t="s">
        <v>1918</v>
      </c>
      <c r="F1037" s="5" t="s">
        <v>1919</v>
      </c>
      <c r="G1037" s="2" t="str">
        <f t="shared" si="102"/>
        <v>Inscripció RSIPAC+Inscripció RGSEAA</v>
      </c>
    </row>
    <row r="1038" spans="1:7" ht="33" customHeight="1" x14ac:dyDescent="0.3">
      <c r="A1038" s="5" t="str">
        <f t="shared" si="103"/>
        <v>40</v>
      </c>
      <c r="B1038" s="5" t="s">
        <v>1880</v>
      </c>
      <c r="C1038" s="5" t="s">
        <v>1881</v>
      </c>
      <c r="D1038" s="5" t="str">
        <f>"060900"</f>
        <v>060900</v>
      </c>
      <c r="E1038" s="5" t="s">
        <v>1424</v>
      </c>
      <c r="F1038" s="5" t="s">
        <v>1425</v>
      </c>
      <c r="G1038" s="2" t="str">
        <f t="shared" ref="G1038:G1043" si="104">"Autorització+Inscripció RSIPAC+Inscripció RGSEAA"</f>
        <v>Autorització+Inscripció RSIPAC+Inscripció RGSEAA</v>
      </c>
    </row>
    <row r="1039" spans="1:7" ht="33" customHeight="1" x14ac:dyDescent="0.3">
      <c r="A1039" s="5" t="str">
        <f t="shared" si="103"/>
        <v>40</v>
      </c>
      <c r="B1039" s="5" t="s">
        <v>1880</v>
      </c>
      <c r="C1039" s="5" t="s">
        <v>1881</v>
      </c>
      <c r="D1039" s="5" t="str">
        <f>"060910"</f>
        <v>060910</v>
      </c>
      <c r="E1039" s="5" t="s">
        <v>1890</v>
      </c>
      <c r="F1039" s="5" t="s">
        <v>1891</v>
      </c>
      <c r="G1039" s="2" t="str">
        <f t="shared" si="104"/>
        <v>Autorització+Inscripció RSIPAC+Inscripció RGSEAA</v>
      </c>
    </row>
    <row r="1040" spans="1:7" ht="33" customHeight="1" x14ac:dyDescent="0.3">
      <c r="A1040" s="5" t="str">
        <f t="shared" si="103"/>
        <v>40</v>
      </c>
      <c r="B1040" s="5" t="s">
        <v>1880</v>
      </c>
      <c r="C1040" s="5" t="s">
        <v>1881</v>
      </c>
      <c r="D1040" s="5" t="str">
        <f>"060912"</f>
        <v>060912</v>
      </c>
      <c r="E1040" s="5" t="s">
        <v>1892</v>
      </c>
      <c r="F1040" s="5" t="s">
        <v>1892</v>
      </c>
      <c r="G1040" s="2" t="str">
        <f t="shared" si="104"/>
        <v>Autorització+Inscripció RSIPAC+Inscripció RGSEAA</v>
      </c>
    </row>
    <row r="1041" spans="1:7" ht="33" customHeight="1" x14ac:dyDescent="0.3">
      <c r="A1041" s="5" t="str">
        <f t="shared" si="103"/>
        <v>40</v>
      </c>
      <c r="B1041" s="5" t="s">
        <v>1880</v>
      </c>
      <c r="C1041" s="5" t="s">
        <v>1881</v>
      </c>
      <c r="D1041" s="5" t="str">
        <f>"060914"</f>
        <v>060914</v>
      </c>
      <c r="E1041" s="5" t="s">
        <v>1893</v>
      </c>
      <c r="F1041" s="5" t="s">
        <v>1894</v>
      </c>
      <c r="G1041" s="2" t="str">
        <f t="shared" si="104"/>
        <v>Autorització+Inscripció RSIPAC+Inscripció RGSEAA</v>
      </c>
    </row>
    <row r="1042" spans="1:7" ht="33" customHeight="1" x14ac:dyDescent="0.3">
      <c r="A1042" s="5" t="str">
        <f t="shared" si="103"/>
        <v>40</v>
      </c>
      <c r="B1042" s="5" t="s">
        <v>1880</v>
      </c>
      <c r="C1042" s="5" t="s">
        <v>1881</v>
      </c>
      <c r="D1042" s="5" t="str">
        <f>"060915"</f>
        <v>060915</v>
      </c>
      <c r="E1042" s="5" t="s">
        <v>1895</v>
      </c>
      <c r="F1042" s="5" t="s">
        <v>1896</v>
      </c>
      <c r="G1042" s="2" t="str">
        <f t="shared" si="104"/>
        <v>Autorització+Inscripció RSIPAC+Inscripció RGSEAA</v>
      </c>
    </row>
    <row r="1043" spans="1:7" ht="33" customHeight="1" x14ac:dyDescent="0.3">
      <c r="A1043" s="5" t="str">
        <f t="shared" si="103"/>
        <v>40</v>
      </c>
      <c r="B1043" s="5" t="s">
        <v>1880</v>
      </c>
      <c r="C1043" s="5" t="s">
        <v>1881</v>
      </c>
      <c r="D1043" s="5" t="str">
        <f>"060926"</f>
        <v>060926</v>
      </c>
      <c r="E1043" s="5" t="s">
        <v>1897</v>
      </c>
      <c r="F1043" s="5" t="s">
        <v>1898</v>
      </c>
      <c r="G1043" s="2" t="str">
        <f t="shared" si="104"/>
        <v>Autorització+Inscripció RSIPAC+Inscripció RGSEAA</v>
      </c>
    </row>
    <row r="1044" spans="1:7" ht="33" customHeight="1" x14ac:dyDescent="0.3">
      <c r="A1044" s="5" t="str">
        <f t="shared" si="103"/>
        <v>40</v>
      </c>
      <c r="B1044" s="5" t="s">
        <v>1880</v>
      </c>
      <c r="C1044" s="5" t="s">
        <v>1881</v>
      </c>
      <c r="D1044" s="5" t="str">
        <f>"061000"</f>
        <v>061000</v>
      </c>
      <c r="E1044" s="5" t="s">
        <v>1920</v>
      </c>
      <c r="F1044" s="5" t="s">
        <v>1427</v>
      </c>
      <c r="G1044" s="2" t="str">
        <f>"Inscripció RSIPAC+Inscripció RGSEAA"</f>
        <v>Inscripció RSIPAC+Inscripció RGSEAA</v>
      </c>
    </row>
    <row r="1045" spans="1:7" ht="33" customHeight="1" x14ac:dyDescent="0.3">
      <c r="A1045" s="5" t="str">
        <f t="shared" si="103"/>
        <v>40</v>
      </c>
      <c r="B1045" s="5" t="s">
        <v>1880</v>
      </c>
      <c r="C1045" s="5" t="s">
        <v>1881</v>
      </c>
      <c r="D1045" s="5" t="str">
        <f>"061100"</f>
        <v>061100</v>
      </c>
      <c r="E1045" s="5" t="s">
        <v>1921</v>
      </c>
      <c r="F1045" s="5" t="s">
        <v>1922</v>
      </c>
      <c r="G1045" s="2" t="str">
        <f>"Autorització+Inscripció RSIPAC+Inscripció RGSEAA"</f>
        <v>Autorització+Inscripció RSIPAC+Inscripció RGSEAA</v>
      </c>
    </row>
    <row r="1046" spans="1:7" ht="33" customHeight="1" x14ac:dyDescent="0.3">
      <c r="A1046" s="5" t="str">
        <f t="shared" ref="A1046:A1053" si="105">"50"</f>
        <v>50</v>
      </c>
      <c r="B1046" s="5" t="s">
        <v>1923</v>
      </c>
      <c r="C1046" s="5" t="s">
        <v>1924</v>
      </c>
      <c r="D1046" s="5" t="str">
        <f>"060100"</f>
        <v>060100</v>
      </c>
      <c r="E1046" s="5" t="s">
        <v>1925</v>
      </c>
      <c r="F1046" s="5" t="s">
        <v>1926</v>
      </c>
      <c r="G1046" s="5" t="s">
        <v>1948</v>
      </c>
    </row>
    <row r="1047" spans="1:7" ht="33" customHeight="1" x14ac:dyDescent="0.3">
      <c r="A1047" s="5" t="str">
        <f t="shared" si="105"/>
        <v>50</v>
      </c>
      <c r="B1047" s="5" t="s">
        <v>1923</v>
      </c>
      <c r="C1047" s="5" t="s">
        <v>1924</v>
      </c>
      <c r="D1047" s="5" t="str">
        <f>"060200"</f>
        <v>060200</v>
      </c>
      <c r="E1047" s="5" t="s">
        <v>1927</v>
      </c>
      <c r="F1047" s="5" t="s">
        <v>1928</v>
      </c>
      <c r="G1047" s="5" t="s">
        <v>1948</v>
      </c>
    </row>
    <row r="1048" spans="1:7" ht="33" customHeight="1" x14ac:dyDescent="0.3">
      <c r="A1048" s="5" t="str">
        <f t="shared" si="105"/>
        <v>50</v>
      </c>
      <c r="B1048" s="5" t="s">
        <v>1923</v>
      </c>
      <c r="C1048" s="5" t="s">
        <v>1924</v>
      </c>
      <c r="D1048" s="5" t="str">
        <f>"060300"</f>
        <v>060300</v>
      </c>
      <c r="E1048" s="5" t="s">
        <v>1929</v>
      </c>
      <c r="F1048" s="5" t="s">
        <v>1930</v>
      </c>
      <c r="G1048" s="5" t="s">
        <v>1948</v>
      </c>
    </row>
    <row r="1049" spans="1:7" ht="33" customHeight="1" x14ac:dyDescent="0.3">
      <c r="A1049" s="5" t="str">
        <f t="shared" si="105"/>
        <v>50</v>
      </c>
      <c r="B1049" s="5" t="s">
        <v>1923</v>
      </c>
      <c r="C1049" s="5" t="s">
        <v>1924</v>
      </c>
      <c r="D1049" s="5" t="str">
        <f>"060400"</f>
        <v>060400</v>
      </c>
      <c r="E1049" s="5" t="s">
        <v>1931</v>
      </c>
      <c r="F1049" s="5" t="s">
        <v>1932</v>
      </c>
      <c r="G1049" s="5" t="s">
        <v>1948</v>
      </c>
    </row>
    <row r="1050" spans="1:7" ht="33" customHeight="1" x14ac:dyDescent="0.3">
      <c r="A1050" s="5" t="str">
        <f t="shared" si="105"/>
        <v>50</v>
      </c>
      <c r="B1050" s="5" t="s">
        <v>1923</v>
      </c>
      <c r="C1050" s="5" t="s">
        <v>1924</v>
      </c>
      <c r="D1050" s="5" t="str">
        <f>"060500"</f>
        <v>060500</v>
      </c>
      <c r="E1050" s="5" t="s">
        <v>1933</v>
      </c>
      <c r="F1050" s="5" t="s">
        <v>1934</v>
      </c>
      <c r="G1050" s="5" t="s">
        <v>1948</v>
      </c>
    </row>
    <row r="1051" spans="1:7" ht="33" customHeight="1" x14ac:dyDescent="0.3">
      <c r="A1051" s="5" t="str">
        <f t="shared" si="105"/>
        <v>50</v>
      </c>
      <c r="B1051" s="5" t="s">
        <v>1923</v>
      </c>
      <c r="C1051" s="5" t="s">
        <v>1924</v>
      </c>
      <c r="D1051" s="5" t="str">
        <f>"060600"</f>
        <v>060600</v>
      </c>
      <c r="E1051" s="5" t="s">
        <v>1935</v>
      </c>
      <c r="F1051" s="5" t="s">
        <v>1936</v>
      </c>
      <c r="G1051" s="5" t="s">
        <v>1948</v>
      </c>
    </row>
    <row r="1052" spans="1:7" ht="33" customHeight="1" x14ac:dyDescent="0.3">
      <c r="A1052" s="5" t="str">
        <f t="shared" si="105"/>
        <v>50</v>
      </c>
      <c r="B1052" s="5" t="s">
        <v>1923</v>
      </c>
      <c r="C1052" s="5" t="s">
        <v>1924</v>
      </c>
      <c r="D1052" s="5" t="str">
        <f>"060700"</f>
        <v>060700</v>
      </c>
      <c r="E1052" s="5" t="s">
        <v>1937</v>
      </c>
      <c r="F1052" s="5" t="s">
        <v>1938</v>
      </c>
      <c r="G1052" s="5" t="s">
        <v>1948</v>
      </c>
    </row>
    <row r="1053" spans="1:7" ht="33" customHeight="1" x14ac:dyDescent="0.3">
      <c r="A1053" s="5" t="str">
        <f t="shared" si="105"/>
        <v>50</v>
      </c>
      <c r="B1053" s="5" t="s">
        <v>1923</v>
      </c>
      <c r="C1053" s="5" t="s">
        <v>1924</v>
      </c>
      <c r="D1053" s="5" t="str">
        <f>"069900"</f>
        <v>069900</v>
      </c>
      <c r="E1053" s="5" t="s">
        <v>1939</v>
      </c>
      <c r="F1053" s="5" t="s">
        <v>1940</v>
      </c>
      <c r="G1053" s="5" t="s">
        <v>1948</v>
      </c>
    </row>
    <row r="1054" spans="1:7" ht="33" customHeight="1" x14ac:dyDescent="0.3">
      <c r="A1054" s="5" t="str">
        <f t="shared" ref="A1054" si="106">"10"</f>
        <v>10</v>
      </c>
      <c r="B1054" s="5" t="s">
        <v>4</v>
      </c>
      <c r="C1054" s="5" t="s">
        <v>5</v>
      </c>
      <c r="D1054" s="5" t="str">
        <f>"068900"</f>
        <v>068900</v>
      </c>
      <c r="E1054" s="5" t="s">
        <v>1992</v>
      </c>
      <c r="F1054" s="13" t="s">
        <v>1993</v>
      </c>
      <c r="G1054" s="2" t="str">
        <f>"Inscripció RSIPAC+Inscripció RGSEAA"</f>
        <v>Inscripció RSIPAC+Inscripció RGSEAA</v>
      </c>
    </row>
    <row r="1055" spans="1:7" ht="33" customHeight="1" x14ac:dyDescent="0.3">
      <c r="A1055" s="5" t="s">
        <v>1996</v>
      </c>
      <c r="B1055" s="5" t="s">
        <v>186</v>
      </c>
      <c r="C1055" s="5" t="s">
        <v>187</v>
      </c>
      <c r="D1055" s="5" t="str">
        <f>"064200"</f>
        <v>064200</v>
      </c>
      <c r="E1055" s="5" t="s">
        <v>2011</v>
      </c>
      <c r="F1055" s="5" t="s">
        <v>1998</v>
      </c>
      <c r="G1055" s="5" t="s">
        <v>1997</v>
      </c>
    </row>
  </sheetData>
  <autoFilter ref="A2:G1060"/>
  <pageMargins left="0.11811023622047245" right="0.31496062992125984" top="0.55118110236220474" bottom="0.74803149606299213" header="0.31496062992125984" footer="0.31496062992125984"/>
  <pageSetup paperSize="9" scale="27" orientation="landscape" r:id="rId1"/>
  <headerFooter>
    <oddHeader>&amp;L&amp;G</oddHeader>
    <oddFooter>Pàgina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Activitats RSIPAC</vt:lpstr>
      <vt:lpstr>'Activitats RSIPAC'!Àrea_d'impressió</vt:lpstr>
      <vt:lpstr>'Activitats RSIPAC'!Títols_per_imprimir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Richarte Maiz, Maria del Carme</dc:creator>
  <cp:lastModifiedBy>Villegas Selma, Isabel Maria</cp:lastModifiedBy>
  <cp:lastPrinted>2023-03-27T13:53:50Z</cp:lastPrinted>
  <dcterms:created xsi:type="dcterms:W3CDTF">2023-03-27T09:26:52Z</dcterms:created>
  <dcterms:modified xsi:type="dcterms:W3CDTF">2025-08-01T07:56:38Z</dcterms:modified>
</cp:coreProperties>
</file>